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9320" windowHeight="9975"/>
  </bookViews>
  <sheets>
    <sheet name="Инвест.программы" sheetId="1" r:id="rId1"/>
  </sheets>
  <externalReferences>
    <externalReference r:id="rId2"/>
  </externalReferences>
  <definedNames>
    <definedName name="_xlnm.Print_Area" localSheetId="0">Инвест.программы!$A$1:$I$110</definedName>
  </definedNames>
  <calcPr calcId="144525"/>
</workbook>
</file>

<file path=xl/calcChain.xml><?xml version="1.0" encoding="utf-8"?>
<calcChain xmlns="http://schemas.openxmlformats.org/spreadsheetml/2006/main">
  <c r="F100" i="1" l="1"/>
  <c r="E95" i="1" l="1"/>
  <c r="F95" i="1"/>
  <c r="F94" i="1"/>
  <c r="E94" i="1"/>
  <c r="F93" i="1"/>
  <c r="E93" i="1"/>
  <c r="F92" i="1"/>
  <c r="E92" i="1"/>
  <c r="F91" i="1"/>
  <c r="E91" i="1"/>
  <c r="F89" i="1"/>
  <c r="E89" i="1"/>
  <c r="F88" i="1"/>
  <c r="E88" i="1"/>
  <c r="F87" i="1"/>
  <c r="E87" i="1"/>
  <c r="F86" i="1"/>
  <c r="E86" i="1"/>
  <c r="F48" i="1"/>
  <c r="E48" i="1"/>
  <c r="F47" i="1"/>
  <c r="E47" i="1"/>
  <c r="F45" i="1"/>
  <c r="E45" i="1"/>
  <c r="F85" i="1" l="1"/>
  <c r="E85" i="1" l="1"/>
  <c r="F101" i="1" l="1"/>
  <c r="F98" i="1"/>
  <c r="F99" i="1"/>
  <c r="E50" i="1" l="1"/>
  <c r="E49" i="1" s="1"/>
  <c r="F50" i="1"/>
  <c r="F43" i="1"/>
  <c r="E4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F35" i="1"/>
  <c r="F49" i="1" l="1"/>
  <c r="F17" i="1"/>
  <c r="E17" i="1"/>
  <c r="F44" i="1" l="1"/>
  <c r="E44" i="1"/>
  <c r="F97" i="1" l="1"/>
  <c r="F33" i="1"/>
  <c r="F16" i="1" s="1"/>
  <c r="E33" i="1"/>
  <c r="E16" i="1" s="1"/>
  <c r="E15" i="1" l="1"/>
  <c r="F15" i="1"/>
  <c r="F14" i="1" s="1"/>
  <c r="F13" i="1" s="1"/>
  <c r="E14" i="1" l="1"/>
</calcChain>
</file>

<file path=xl/sharedStrings.xml><?xml version="1.0" encoding="utf-8"?>
<sst xmlns="http://schemas.openxmlformats.org/spreadsheetml/2006/main" count="338" uniqueCount="183">
  <si>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</si>
  <si>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</si>
  <si>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</si>
  <si>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</si>
  <si>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</si>
  <si>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</si>
  <si>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</si>
  <si>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</si>
  <si>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</si>
  <si>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</si>
  <si>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</si>
  <si>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</si>
  <si>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</si>
  <si>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</si>
  <si>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</si>
  <si>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</si>
  <si>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</si>
  <si>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</si>
  <si>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</si>
  <si>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</si>
  <si>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</si>
  <si>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</si>
  <si>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</si>
  <si>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</si>
  <si>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</si>
  <si>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</si>
  <si>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</si>
  <si>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</si>
  <si>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</si>
  <si>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</si>
  <si>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</si>
  <si>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</si>
  <si>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</si>
  <si>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</si>
  <si>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</si>
  <si>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</si>
  <si>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</si>
  <si>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</si>
  <si>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</si>
  <si>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</si>
  <si>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</si>
  <si>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</si>
  <si>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</si>
  <si>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</si>
  <si>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</si>
  <si>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</si>
  <si>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</si>
  <si>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</si>
  <si>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</si>
  <si>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ОАО "Газпром газораспределение Воронеж" на 2015 год</t>
  </si>
  <si>
    <t>газопровод высокого давления от с.Юрасовка Ольховатского района до с.Татарино Каменского района</t>
  </si>
  <si>
    <t>4кв.14г.</t>
  </si>
  <si>
    <t>4кв.15г.</t>
  </si>
  <si>
    <t>Газопровод высокого давления от АГРС с.Никольское до с.Воробьёвка Воробьевского района</t>
  </si>
  <si>
    <t>1кв.16г.</t>
  </si>
  <si>
    <t>Газораспределительные сети к восточному микрорайону г.Лиски Лискинского района</t>
  </si>
  <si>
    <t>1кв.13г.</t>
  </si>
  <si>
    <t>1кв.15г.</t>
  </si>
  <si>
    <t>Межпоселковый газопровод высокого давления до с.Грушовое Богучарского района</t>
  </si>
  <si>
    <t>2кв.15г.</t>
  </si>
  <si>
    <t>3кв.15г.</t>
  </si>
  <si>
    <t>Газопровод высокого давления с установкой ШРП "Ломовского парка" Воробьёвского района</t>
  </si>
  <si>
    <t>Газопровод высокого давления для газоснабжения х.Николенков Калачеевского района</t>
  </si>
  <si>
    <t>Газопровод высокого давления для газоснабжения х.Гаранькин, х.Гринев Калачеевского района</t>
  </si>
  <si>
    <t>Газораспределительные сети по ул.Краснознаменной-2 с.Новая Усмань Новоусманского муниципального района Воронежской области</t>
  </si>
  <si>
    <t>63,90,160,225</t>
  </si>
  <si>
    <t>Газопровод среднего давления с установкой ШРП в п.Сибирский Острогожского района</t>
  </si>
  <si>
    <t xml:space="preserve">Межпоселковый распределительный газопровод высокого давления к п. Хлебороб, распределительных газовых сетей п.Хлебороб Таловского  района Воронежской области                    </t>
  </si>
  <si>
    <t>Межпоселковый газопровод высокого давления от с.Кисельное до п.Луночаровка с отводом к п.Александровка, п.Вознесеновка Терновского муниципального района</t>
  </si>
  <si>
    <t>Газопровод высокого давления с заменой отключающего устройства по  ул.Новикова г.Воронеж</t>
  </si>
  <si>
    <t>Газопровод высокого и низкого давления для развития инфраструктуры перспективной застройки в районе юношеской спортивной школы на ПК 9+060</t>
  </si>
  <si>
    <t>57, 63, 108</t>
  </si>
  <si>
    <t>Газопровод высокого давления от ГРС-1 п.Придонской до места врезки газопровода-отвода к ГГРП №239 по ул.Л.Шевцовой г.Воронеж</t>
  </si>
  <si>
    <t>2кв.16г.</t>
  </si>
  <si>
    <t xml:space="preserve">Газопровод высокого давления  от существующего газопровода  до ПЖСК "Учитель" с установкой ГРПШ г.Воронеж,ул.Московский пр.,142у       </t>
  </si>
  <si>
    <t xml:space="preserve">Газопровод низкого давления г. Воронеж Правобережное Лесничество - ж.м. Лесная Поляна </t>
  </si>
  <si>
    <t>Газопровод высокого и среднего давления с установкой ШРП ул. Космонавтов, 23, г. Воронеж</t>
  </si>
  <si>
    <t>159, 325</t>
  </si>
  <si>
    <t>Газопровод высокого и низкого давления с установкой ШРП пер.Попутный, г.Воронеж</t>
  </si>
  <si>
    <t xml:space="preserve"> 4кв.14г.</t>
  </si>
  <si>
    <t>57, 102</t>
  </si>
  <si>
    <t>Газопровод высокого давления  проспект Патриотов г.Воронеж</t>
  </si>
  <si>
    <t>газопровод низкого давления ул.Конно-Стрелецкой с пер.Штурмовым и ул.5 Декабря  г.Воронеж</t>
  </si>
  <si>
    <t xml:space="preserve"> 2кв.15г.</t>
  </si>
  <si>
    <t>Газопровод среднего и низкого давления с установкой ШРП по ул.Серафимовича,41-43 г.Воронеж</t>
  </si>
  <si>
    <t>159, 57</t>
  </si>
  <si>
    <t>Газопровод высокого и низкого давления с установкой ШРП ул.Советская пер.Краснознаменный,ул.Январская г.Россошь</t>
  </si>
  <si>
    <t>108, 110, 57</t>
  </si>
  <si>
    <t>Газопровод низкого давления от ШРП микрорайона Южный по ул.8 Марта г.Россошь</t>
  </si>
  <si>
    <t>108, 110, 63</t>
  </si>
  <si>
    <t>Газопровод низкого давления с установкой ШРП ул. Дорожная- ул. Донская, с. Новоподклетное,Рамонского р-на</t>
  </si>
  <si>
    <t>3кв.14г.</t>
  </si>
  <si>
    <t xml:space="preserve"> ГРП 72А № 85, 9  Января ул., 134, г.Воронеж, инвентарный № 0000056817</t>
  </si>
  <si>
    <t xml:space="preserve"> -</t>
  </si>
  <si>
    <t xml:space="preserve">газопровод 21А № 348у Дорожная ул., Газовая газопровод от ГРП через ж.д., г. Воронеж, инвентарный номер 01.00.0.0000060324 </t>
  </si>
  <si>
    <t>газопровод 39А №11 у Свободы ул., от ж/д моста д. 83 ул. 9 Января до ул. Космонавтов, г. Воронеж, инв. № 01.00.0.0000059729</t>
  </si>
  <si>
    <t xml:space="preserve">газопровод 3А № 24-У Ленинский пр-т, от ТЭЦ №1 до плавательного бассейна, г. Воронеж, инвентарный номер 01.00.0.0000058406 </t>
  </si>
  <si>
    <t xml:space="preserve">      -</t>
  </si>
  <si>
    <t>газопровод 86А № 629 у Беговая ул., Народная ул., Строителей, Брянский проезд, г. Воронеж, инвентарный номер 01.00.0.0000056951</t>
  </si>
  <si>
    <t>газопровод 56А №351 у Шишкова ул. От Хользунова до ул. 45 Стрелковой дивизии, г. Воронеж,  инвентарный номер 00.00.0.0000057703</t>
  </si>
  <si>
    <t xml:space="preserve">газопровод 12А № 40у з-д Дзержинского ул. Свердлова, ул. Урицкого, ул. Чернышова, г. Воронеж,  инвентарный номер 01.00.0.0000057124 </t>
  </si>
  <si>
    <t xml:space="preserve">газопровод 3А №114- у  Свободы ул. от Революции 1905 г ул. до Ф. Энгельса ул. , г. Воронеж, инвентарный номер 01.00.0.0000059400 </t>
  </si>
  <si>
    <t xml:space="preserve">газопровод 2А № 155-у Острогожская ул., (от Матросова до бензоколонки), инв. № 01.00.0000058894 </t>
  </si>
  <si>
    <t>Газопровод высокого давления  г. Лиски, ул. 40 лет Октября к МЭЗу инв. 10.00.0.0000020071</t>
  </si>
  <si>
    <t xml:space="preserve">газопровод низкого давления Семилукского район, с. Девица, ул. Танкистов от ГРП до мех.мастерских (36АВ639495 лит 2А) инвентарный номер 26.00.0.6078 </t>
  </si>
  <si>
    <t>Газопровод низкого давления к/з Октябрьской революции Семилукского района, ЭЗУ (36АБ234281 лит. 2А) инвентарный номер 26.00.0.1736</t>
  </si>
  <si>
    <t xml:space="preserve">газопровод 67А № 780-у Ямное с., г. Воронеж, перемычка,  инвентарный номер 01.00.0.0000057527 </t>
  </si>
  <si>
    <t xml:space="preserve">газопровод высокого давления ул. Войкова до ГРП ул. Кооперативная г. Россошь подз. Инвентарный номер 17.00.0.0205 </t>
  </si>
  <si>
    <t>Газопровод высокого давления ул. Гоголя, ул. Красноармейская, пер. Красный г. Россошь, инвентарный номер 17.00.0.0223</t>
  </si>
  <si>
    <t xml:space="preserve">Газопровод высокого и низкого давления  ул. Василевского, г. Россошь до ШРП № 4 подз. , инвентарный номер 17.00.0.08287. </t>
  </si>
  <si>
    <t xml:space="preserve">Газопровод высокого давления р.п. Хохольский, ул. Колхозная, ШРП № 27, инвентарный номер 25.00.0.0000001112 </t>
  </si>
  <si>
    <t>Газопровод высокого давления  ул.Крупской г.Россошь от ГРП №1  до ГРП №2  Россошанского района,инвентарный номер 17.00.0.0204</t>
  </si>
  <si>
    <t xml:space="preserve">ГРП юго-восточная часть кадастрового квартала г. Боброва, инвентарный номер 04.00.0.0000002267 </t>
  </si>
  <si>
    <t>ГРП юго восточная часть кадастрового квартала г. Боброва, инвентарный номер 04.00.0.0000002267</t>
  </si>
  <si>
    <t xml:space="preserve">ГРП ул. Чапаева, д.65 с. Хреновое Бобровского района инв. № 04.00.0.0000002272 </t>
  </si>
  <si>
    <t xml:space="preserve"> ШРП пос.Стрелица ул.Центральная,50 Семилукского района, инвентарный номер 26.00.0.4010</t>
  </si>
  <si>
    <t xml:space="preserve">  ГРП №15  г.Россошь  ул.Л.Толстого  Россошь Россошанского района, инвентарный номер 17.00.0.1228</t>
  </si>
  <si>
    <t xml:space="preserve">  ГРП №1  п.Орловка ул.Спортивная Хохольского  района, инвентарный номер 25.00.0.0000001189</t>
  </si>
  <si>
    <t xml:space="preserve">  ГРП №104  ул.Пирогова,50 г.Воронеж, инвентарный номер 01.00.0.0000059677</t>
  </si>
  <si>
    <t xml:space="preserve"> ГРП №63  ул.Артамонова,12 г.Воронеж, инвентарный номер 01.00.0.00000 56556</t>
  </si>
  <si>
    <t xml:space="preserve">  ПГБ №3  в санатории им.Цюрупы Лискинского района, инвентарный номер 10.00.0.0000041046</t>
  </si>
  <si>
    <t xml:space="preserve">  ГРП №87 по ул.Машиностроителей,58р г.Воронеж, инвентарный номер 01.00.0.0000056996</t>
  </si>
  <si>
    <t xml:space="preserve"> ГРП №159 по ул.Новгородская,125 г.Воронеж, инвентарный номер 01.00.0.0000056953</t>
  </si>
  <si>
    <t xml:space="preserve"> ГРП № 67/8 глв по ул.Хользунова,42р г.Воронеж, инвентарный номер 01.00.0000057639</t>
  </si>
  <si>
    <t>2016г.</t>
  </si>
  <si>
    <t>газопровод стальной ул. Космонавтов пос. Пригородный Калачеевского района от АГРС до ГРП инв. № 008.00.0.0000000006</t>
  </si>
  <si>
    <t>газопровод высокого давления подземный наземный стальной ул. Советская ул.Прибольничная, г. Калач, инв № 08.00.0.0000000034</t>
  </si>
  <si>
    <t>III кв. 2015</t>
  </si>
  <si>
    <t>IV кв. 2015</t>
  </si>
  <si>
    <t xml:space="preserve"> производственная площадка для автотранспорта по адресу: г. Воронеж, ул. Чебышева, 28е</t>
  </si>
  <si>
    <t xml:space="preserve"> производственная база , г. Воронеж, ул. Дубровина,19 а</t>
  </si>
  <si>
    <t xml:space="preserve">Учебно-тренировочный полигон м- рн Сомово, ул. Кузнецова,11 </t>
  </si>
  <si>
    <t>Система периметрального видеонаблюдения м- рн Сомово, ул. Кузнецова,11</t>
  </si>
  <si>
    <t>1кв. 2012</t>
  </si>
  <si>
    <t>3кв. 2012</t>
  </si>
  <si>
    <t>4кв. 2014</t>
  </si>
  <si>
    <t>2кв. 2015</t>
  </si>
  <si>
    <t>3кв. 2015</t>
  </si>
  <si>
    <t>2 кв.2015</t>
  </si>
  <si>
    <t>Административное здание г.Воронеж,ул. Бакунина,2А инв.№01.00.0.0000000328</t>
  </si>
  <si>
    <t>Административное здание г.Воронеж,ул. Бакунина,2Аинв.№01.00.0.0000000336</t>
  </si>
  <si>
    <t>Административное здание г.Воронеж,ул. Беговая,215 инв.№01.00.0.0000000335</t>
  </si>
  <si>
    <t>Административное здание г.Воронеж,пер.Краснознаменный,4 инв.№01.00.0.0000000604</t>
  </si>
  <si>
    <t>Гараж г. Воронеж,ул. Конструкторов,82 инв.№01.00.0.0000000322</t>
  </si>
  <si>
    <t>Склад в административно-производственное здание г. Воронеж,ул. Конструкторов,82 инв.№01.00.0.0000000330</t>
  </si>
  <si>
    <t>Система видеонаблюдения г.Лиски,ул.Индустриальная,4  инв.№10.00.0.0000041677</t>
  </si>
  <si>
    <r>
      <t xml:space="preserve">Административное здание , г. Лиски, ул. Индустриальная, 4, </t>
    </r>
    <r>
      <rPr>
        <i/>
        <sz val="10"/>
        <rFont val="Arial"/>
        <family val="2"/>
        <charset val="204"/>
      </rPr>
      <t>инв.</t>
    </r>
    <r>
      <rPr>
        <sz val="10"/>
        <rFont val="Arial"/>
        <family val="2"/>
        <charset val="204"/>
      </rPr>
      <t xml:space="preserve"> № 10.00.0.0000010001</t>
    </r>
  </si>
  <si>
    <t xml:space="preserve">Гараж, с. Сомово, ул. Кузнецова, 11 инв. № 00.00.0.0013354а  </t>
  </si>
  <si>
    <t xml:space="preserve">Административное здание с. Сомово, ул. Кузнецова, 11 инв. № 00.00.0.0013354  </t>
  </si>
  <si>
    <t>1 кв.2015</t>
  </si>
  <si>
    <t>3 кв.2014</t>
  </si>
  <si>
    <r>
      <t>Газопровод высокого давления с установкой ГРП№1,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ул.Василевского,52б г.Россошь от ГРС до ГРП №1  Россошанского района,инвентарный номер 17.00.0.0203</t>
    </r>
  </si>
  <si>
    <t>замена РДУК2-50 на ГРПШ-2А-2Н</t>
  </si>
  <si>
    <t>Техническое перевооружение с заменой отключаюего устройства № 3-с-10  , Кран надземной уст-ки Ду 600 мм</t>
  </si>
  <si>
    <t>Техническое перевооружение с заменой отключаюего устройства № 3С-84  , Кран надземной уст-ки Ду 400 мм</t>
  </si>
  <si>
    <t>Техническое перевооружение с заменой отключающего устройства №3В-249 ,  Кран надземной уст-ки Ду 500 мм</t>
  </si>
  <si>
    <t>Техническое перевооружение запорной арматуры №3В -790у ж , Кран надземной уст-ки  Ду 400 мм</t>
  </si>
  <si>
    <t>Техническое перевооружение запорной арматуры (№3С-30), (№3С-31) Кран надземной уст-ки Ду 300 мм., Ду 400 мм</t>
  </si>
  <si>
    <t>Техническое перевооружение запорной арматуры № 3С-129,   Кран надземной уст-ки  Ду 300 мм</t>
  </si>
  <si>
    <t>Техническое перевооружение запорной арматуры  №3С-104, Кран надземной уст-ки Ду 300 мм</t>
  </si>
  <si>
    <t>Техническое перевооружение запорной арматуры , Кран надземной уст-ки Ду 150 мм</t>
  </si>
  <si>
    <t xml:space="preserve">Техническое перевооружение запорной арматуры ,   Кран надземной уст-ки Ду 500 мм </t>
  </si>
  <si>
    <t>Техническое перевооружение запорной арматуры (ПК42+34) (ПК02+8,2) ,  Задвижка   Ду 150 мм ., Ду 300 мм</t>
  </si>
  <si>
    <t>Техническое перевооружение запорной арматуры (ПК0,1+8) (ПК31+66,19). Задвижка Ду 200 мм ,  Ду 300 мм</t>
  </si>
  <si>
    <t>Техническое перевооружениес заменой отключающего устройства  №3В-909, Кран подземной  уст-ки Ду 300 мм</t>
  </si>
  <si>
    <t>Установка запорной арматуры (дополнительный кран  безколодезной установки Ду 150 мм  )</t>
  </si>
  <si>
    <t xml:space="preserve">Установка запорной арматуры№ 17.00.0.0223.Ду 300 мм </t>
  </si>
  <si>
    <t xml:space="preserve">Установка запорной арматуры   № 17.00.0.08287.   Ду 80 мм </t>
  </si>
  <si>
    <t xml:space="preserve">Установка запорной арматуры Ду 300 мм </t>
  </si>
  <si>
    <t>Техническое перевооружение с заменой отключающего устройства, 52б. D530</t>
  </si>
  <si>
    <t>Техническое перевооружениес заменой отключаюего устройства d630</t>
  </si>
  <si>
    <t xml:space="preserve">Техническое перевооружение запорной арматуры (ПК24+14,8 - ПК24+24,5) , Ду 250 мм </t>
  </si>
  <si>
    <t>Техническое перевооружение запорной арматуры (ПК11+94-ПК11+99) ,  Ду 100 мм</t>
  </si>
  <si>
    <t>Техническое перевооружение запорной арматуры (ПК39+53- ПК39+65,1), Ду 300 мм</t>
  </si>
  <si>
    <t>Техническое перевооружение ШРП с РДБК-50</t>
  </si>
  <si>
    <t>Техническое перевооружение ГРП с РДБК1-100Н/50</t>
  </si>
  <si>
    <t>Техническое перевооружение ГРП с РДУК-2-100</t>
  </si>
  <si>
    <t xml:space="preserve"> техническое перевооружение ГРП с РДУК-2Н-50</t>
  </si>
  <si>
    <t xml:space="preserve"> техническое перевооружение ПГБ с РДГ-50, РДГ-80</t>
  </si>
  <si>
    <t>техническое перевооружение замена ГРП на ШРП</t>
  </si>
  <si>
    <t>техническое перевооружение ГРП с РДУК-2Н-50/36</t>
  </si>
  <si>
    <t>Техническое перевооружение- замена ГРП</t>
  </si>
  <si>
    <t>техническое перевооружение запорной арматуры , Dу500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</si>
</sst>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2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/>
    </xf>
    <xf numFmtId="4" fontId="2" fillId="0" borderId="0" xfId="0" applyNumberFormat="1" applyFont="1"/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4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 indent="1"/>
    </xf>
    <xf numFmtId="0" fontId="2" fillId="4" borderId="0" xfId="0" applyFont="1" applyFill="1"/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2" fillId="8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9" borderId="1" xfId="0" applyNumberFormat="1" applyFont="1" applyFill="1" applyBorder="1" applyAlignment="1" applyProtection="1">
      <alignment horizontal="center" wrapText="1"/>
      <protection locked="0"/>
    </xf>
    <xf numFmtId="0" fontId="2" fillId="9" borderId="1" xfId="0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10" borderId="1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2" fontId="2" fillId="0" borderId="5" xfId="2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 1" xfId="3"/>
    <cellStyle name="Обычный" xfId="0" builtinId="0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85;&#1077;&#1078;%20&#1043;&#1043;&#1056;_&#1048;&#1055;2015_25112014%20(&#1052;&#1057;&#105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20"/>
    </sheetNames>
    <sheetDataSet>
      <sheetData sheetId="0" refreshError="1"/>
      <sheetData sheetId="1" refreshError="1"/>
      <sheetData sheetId="2">
        <row r="26">
          <cell r="Y26">
            <v>8522.0000000000036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6"/>
  <sheetViews>
    <sheetView tabSelected="1" view="pageBreakPreview" zoomScaleNormal="100" zoomScaleSheetLayoutView="100" workbookViewId="0">
      <pane xSplit="2" ySplit="12" topLeftCell="C79" activePane="bottomRight" state="frozen"/>
      <selection pane="topRight" activeCell="C1" sqref="C1"/>
      <selection pane="bottomLeft" activeCell="A13" sqref="A13"/>
      <selection pane="bottomRight" activeCell="H51" sqref="H51:H83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3.85546875" style="3" customWidth="1"/>
    <col min="8" max="8" width="25.28515625" style="3" customWidth="1"/>
    <col min="9" max="9" width="20.28515625" style="3" customWidth="1"/>
    <col min="10" max="10" width="15.85546875" style="3" customWidth="1"/>
    <col min="11" max="11" width="14.42578125" style="3" customWidth="1"/>
    <col min="12" max="16384" width="9.140625" style="3"/>
  </cols>
  <sheetData>
    <row r="2" spans="1:11" ht="18.75" customHeight="1" x14ac:dyDescent="0.3">
      <c r="I2" s="2" t="s">
        <v>0</v>
      </c>
    </row>
    <row r="3" spans="1:11" ht="18.75" x14ac:dyDescent="0.3">
      <c r="I3" s="2" t="s">
        <v>1</v>
      </c>
    </row>
    <row r="4" spans="1:11" ht="15.75" x14ac:dyDescent="0.25">
      <c r="I4" s="4"/>
    </row>
    <row r="6" spans="1:11" s="1" customFormat="1" ht="15.75" customHeight="1" x14ac:dyDescent="0.3">
      <c r="A6" s="91" t="s">
        <v>49</v>
      </c>
      <c r="B6" s="91"/>
      <c r="C6" s="91"/>
      <c r="D6" s="91"/>
      <c r="E6" s="91"/>
      <c r="F6" s="91"/>
      <c r="G6" s="91"/>
      <c r="H6" s="91"/>
      <c r="I6" s="91"/>
      <c r="J6" s="5"/>
      <c r="K6" s="5"/>
    </row>
    <row r="7" spans="1:11" ht="12.75" customHeight="1" x14ac:dyDescent="0.2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6"/>
    </row>
    <row r="8" spans="1:11" s="1" customFormat="1" ht="15.75" customHeight="1" x14ac:dyDescent="0.3">
      <c r="A8" s="93" t="s">
        <v>3</v>
      </c>
      <c r="B8" s="93"/>
      <c r="C8" s="93"/>
      <c r="D8" s="93"/>
      <c r="E8" s="93"/>
      <c r="F8" s="93"/>
      <c r="G8" s="93"/>
      <c r="H8" s="93"/>
      <c r="I8" s="93"/>
      <c r="J8" s="7"/>
      <c r="K8" s="7"/>
    </row>
    <row r="10" spans="1:11" ht="29.25" customHeight="1" x14ac:dyDescent="0.2">
      <c r="A10" s="94" t="s">
        <v>4</v>
      </c>
      <c r="B10" s="94" t="s">
        <v>5</v>
      </c>
      <c r="C10" s="94" t="s">
        <v>6</v>
      </c>
      <c r="D10" s="94"/>
      <c r="E10" s="94" t="s">
        <v>7</v>
      </c>
      <c r="F10" s="94"/>
      <c r="G10" s="94" t="s">
        <v>8</v>
      </c>
      <c r="H10" s="94"/>
      <c r="I10" s="94"/>
    </row>
    <row r="11" spans="1:11" ht="51" x14ac:dyDescent="0.2">
      <c r="A11" s="94"/>
      <c r="B11" s="94"/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</row>
    <row r="12" spans="1:11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</row>
    <row r="13" spans="1:11" x14ac:dyDescent="0.2">
      <c r="A13" s="10">
        <v>1</v>
      </c>
      <c r="B13" s="11" t="s">
        <v>16</v>
      </c>
      <c r="C13" s="12"/>
      <c r="D13" s="12"/>
      <c r="E13" s="13"/>
      <c r="F13" s="14">
        <f>F14+F96+F97</f>
        <v>245919.75439999998</v>
      </c>
      <c r="G13" s="12"/>
      <c r="H13" s="12"/>
      <c r="I13" s="12"/>
      <c r="J13" s="15"/>
    </row>
    <row r="14" spans="1:11" ht="25.5" x14ac:dyDescent="0.2">
      <c r="A14" s="16" t="s">
        <v>17</v>
      </c>
      <c r="B14" s="17" t="s">
        <v>18</v>
      </c>
      <c r="C14" s="12"/>
      <c r="D14" s="12"/>
      <c r="E14" s="18">
        <f>E15+E49</f>
        <v>538417.30040000007</v>
      </c>
      <c r="F14" s="18">
        <f>F15+F49</f>
        <v>200194.95439999999</v>
      </c>
      <c r="G14" s="19"/>
      <c r="H14" s="19"/>
      <c r="I14" s="19"/>
    </row>
    <row r="15" spans="1:11" x14ac:dyDescent="0.2">
      <c r="A15" s="20" t="s">
        <v>19</v>
      </c>
      <c r="B15" s="21" t="s">
        <v>20</v>
      </c>
      <c r="C15" s="22"/>
      <c r="D15" s="22"/>
      <c r="E15" s="23">
        <f>E16+E43+E44</f>
        <v>358090.19040000002</v>
      </c>
      <c r="F15" s="23">
        <f>F16+F43+F44</f>
        <v>134565.66039999999</v>
      </c>
      <c r="G15" s="22"/>
      <c r="H15" s="22"/>
      <c r="I15" s="22"/>
    </row>
    <row r="16" spans="1:11" s="29" customFormat="1" x14ac:dyDescent="0.2">
      <c r="A16" s="24"/>
      <c r="B16" s="25" t="s">
        <v>21</v>
      </c>
      <c r="C16" s="26"/>
      <c r="D16" s="26"/>
      <c r="E16" s="27">
        <f>E17+E33</f>
        <v>326505.09000000003</v>
      </c>
      <c r="F16" s="27">
        <f>F17+F33</f>
        <v>112186.73999999999</v>
      </c>
      <c r="G16" s="28"/>
      <c r="H16" s="26"/>
      <c r="I16" s="28"/>
    </row>
    <row r="17" spans="1:9" s="29" customFormat="1" x14ac:dyDescent="0.2">
      <c r="A17" s="24"/>
      <c r="B17" s="30" t="s">
        <v>22</v>
      </c>
      <c r="C17" s="26"/>
      <c r="D17" s="26"/>
      <c r="E17" s="27">
        <f>SUM(E18:E32)</f>
        <v>313896.66000000003</v>
      </c>
      <c r="F17" s="27">
        <f>SUM(F18:F32)</f>
        <v>106480.12</v>
      </c>
      <c r="G17" s="28"/>
      <c r="H17" s="26"/>
      <c r="I17" s="28"/>
    </row>
    <row r="18" spans="1:9" s="29" customFormat="1" ht="25.5" x14ac:dyDescent="0.2">
      <c r="A18" s="31">
        <v>1</v>
      </c>
      <c r="B18" s="32" t="s">
        <v>50</v>
      </c>
      <c r="C18" s="67" t="s">
        <v>51</v>
      </c>
      <c r="D18" s="68" t="s">
        <v>52</v>
      </c>
      <c r="E18" s="69">
        <v>19112.169999999998</v>
      </c>
      <c r="F18" s="69">
        <v>14990.87</v>
      </c>
      <c r="G18" s="70">
        <v>14.289</v>
      </c>
      <c r="H18" s="67">
        <v>159</v>
      </c>
      <c r="I18" s="71">
        <v>0</v>
      </c>
    </row>
    <row r="19" spans="1:9" s="29" customFormat="1" ht="25.5" x14ac:dyDescent="0.2">
      <c r="A19" s="31">
        <v>2</v>
      </c>
      <c r="B19" s="32" t="s">
        <v>53</v>
      </c>
      <c r="C19" s="67" t="s">
        <v>51</v>
      </c>
      <c r="D19" s="67" t="s">
        <v>54</v>
      </c>
      <c r="E19" s="69">
        <v>50532.3</v>
      </c>
      <c r="F19" s="69">
        <v>30929.96</v>
      </c>
      <c r="G19" s="70">
        <v>18.053999999999998</v>
      </c>
      <c r="H19" s="67">
        <v>219.15899999999999</v>
      </c>
      <c r="I19" s="71">
        <v>0</v>
      </c>
    </row>
    <row r="20" spans="1:9" s="29" customFormat="1" ht="25.5" x14ac:dyDescent="0.2">
      <c r="A20" s="31">
        <v>3</v>
      </c>
      <c r="B20" s="32" t="s">
        <v>55</v>
      </c>
      <c r="C20" s="67" t="s">
        <v>56</v>
      </c>
      <c r="D20" s="67" t="s">
        <v>57</v>
      </c>
      <c r="E20" s="69">
        <v>66570.600000000006</v>
      </c>
      <c r="F20" s="69">
        <v>2069.3000000000002</v>
      </c>
      <c r="G20" s="70">
        <v>9.1259999999999994</v>
      </c>
      <c r="H20" s="67">
        <v>325.21899999999999</v>
      </c>
      <c r="I20" s="71">
        <v>1</v>
      </c>
    </row>
    <row r="21" spans="1:9" s="29" customFormat="1" ht="25.5" x14ac:dyDescent="0.2">
      <c r="A21" s="31">
        <v>4</v>
      </c>
      <c r="B21" s="32" t="s">
        <v>58</v>
      </c>
      <c r="C21" s="67" t="s">
        <v>59</v>
      </c>
      <c r="D21" s="67" t="s">
        <v>60</v>
      </c>
      <c r="E21" s="69">
        <v>5057</v>
      </c>
      <c r="F21" s="69">
        <v>4677.2</v>
      </c>
      <c r="G21" s="70">
        <v>3.62</v>
      </c>
      <c r="H21" s="67">
        <v>90</v>
      </c>
      <c r="I21" s="71">
        <v>1</v>
      </c>
    </row>
    <row r="22" spans="1:9" s="29" customFormat="1" ht="25.5" x14ac:dyDescent="0.2">
      <c r="A22" s="31">
        <v>5</v>
      </c>
      <c r="B22" s="72" t="s">
        <v>61</v>
      </c>
      <c r="C22" s="67" t="s">
        <v>59</v>
      </c>
      <c r="D22" s="67" t="s">
        <v>59</v>
      </c>
      <c r="E22" s="69">
        <v>3377.2</v>
      </c>
      <c r="F22" s="69">
        <v>3377.2</v>
      </c>
      <c r="G22" s="70">
        <v>3.37</v>
      </c>
      <c r="H22" s="67">
        <v>63</v>
      </c>
      <c r="I22" s="71">
        <v>1</v>
      </c>
    </row>
    <row r="23" spans="1:9" s="29" customFormat="1" ht="25.5" x14ac:dyDescent="0.2">
      <c r="A23" s="31">
        <v>6</v>
      </c>
      <c r="B23" s="72" t="s">
        <v>62</v>
      </c>
      <c r="C23" s="67" t="s">
        <v>59</v>
      </c>
      <c r="D23" s="67" t="s">
        <v>60</v>
      </c>
      <c r="E23" s="69">
        <v>3851.5</v>
      </c>
      <c r="F23" s="69">
        <v>3533.9</v>
      </c>
      <c r="G23" s="70">
        <v>1.867</v>
      </c>
      <c r="H23" s="67">
        <v>90</v>
      </c>
      <c r="I23" s="71">
        <v>1</v>
      </c>
    </row>
    <row r="24" spans="1:9" s="29" customFormat="1" ht="25.5" x14ac:dyDescent="0.2">
      <c r="A24" s="31">
        <v>7</v>
      </c>
      <c r="B24" s="72" t="s">
        <v>63</v>
      </c>
      <c r="C24" s="67" t="s">
        <v>59</v>
      </c>
      <c r="D24" s="67" t="s">
        <v>60</v>
      </c>
      <c r="E24" s="69">
        <v>12205</v>
      </c>
      <c r="F24" s="69">
        <v>11863.2</v>
      </c>
      <c r="G24" s="70">
        <v>8.44</v>
      </c>
      <c r="H24" s="67">
        <v>110</v>
      </c>
      <c r="I24" s="71">
        <v>1</v>
      </c>
    </row>
    <row r="25" spans="1:9" s="29" customFormat="1" ht="38.25" x14ac:dyDescent="0.2">
      <c r="A25" s="31">
        <v>8</v>
      </c>
      <c r="B25" s="73" t="s">
        <v>64</v>
      </c>
      <c r="C25" s="67" t="s">
        <v>60</v>
      </c>
      <c r="D25" s="67" t="s">
        <v>52</v>
      </c>
      <c r="E25" s="69">
        <v>3395.82</v>
      </c>
      <c r="F25" s="69">
        <v>3395.82</v>
      </c>
      <c r="G25" s="70">
        <v>2</v>
      </c>
      <c r="H25" s="67" t="s">
        <v>65</v>
      </c>
      <c r="I25" s="71">
        <v>1</v>
      </c>
    </row>
    <row r="26" spans="1:9" s="29" customFormat="1" ht="25.5" x14ac:dyDescent="0.2">
      <c r="A26" s="31">
        <v>9</v>
      </c>
      <c r="B26" s="74" t="s">
        <v>66</v>
      </c>
      <c r="C26" s="67" t="s">
        <v>59</v>
      </c>
      <c r="D26" s="67" t="s">
        <v>60</v>
      </c>
      <c r="E26" s="69">
        <v>2565.6999999999998</v>
      </c>
      <c r="F26" s="69">
        <v>2565.6999999999998</v>
      </c>
      <c r="G26" s="70">
        <v>1.8</v>
      </c>
      <c r="H26" s="67">
        <v>110</v>
      </c>
      <c r="I26" s="71">
        <v>1</v>
      </c>
    </row>
    <row r="27" spans="1:9" s="29" customFormat="1" ht="38.25" x14ac:dyDescent="0.2">
      <c r="A27" s="31">
        <v>10</v>
      </c>
      <c r="B27" s="75" t="s">
        <v>67</v>
      </c>
      <c r="C27" s="67" t="s">
        <v>60</v>
      </c>
      <c r="D27" s="67" t="s">
        <v>52</v>
      </c>
      <c r="E27" s="69">
        <v>6603.17</v>
      </c>
      <c r="F27" s="69">
        <v>6603.17</v>
      </c>
      <c r="G27" s="70">
        <v>5.7</v>
      </c>
      <c r="H27" s="67">
        <v>63</v>
      </c>
      <c r="I27" s="71">
        <v>1</v>
      </c>
    </row>
    <row r="28" spans="1:9" s="29" customFormat="1" ht="38.25" x14ac:dyDescent="0.2">
      <c r="A28" s="31">
        <v>11</v>
      </c>
      <c r="B28" s="74" t="s">
        <v>68</v>
      </c>
      <c r="C28" s="67" t="s">
        <v>59</v>
      </c>
      <c r="D28" s="67" t="s">
        <v>52</v>
      </c>
      <c r="E28" s="69">
        <v>6951.1</v>
      </c>
      <c r="F28" s="69">
        <v>6589.9</v>
      </c>
      <c r="G28" s="70">
        <v>5.92</v>
      </c>
      <c r="H28" s="67">
        <v>63</v>
      </c>
      <c r="I28" s="71">
        <v>2</v>
      </c>
    </row>
    <row r="29" spans="1:9" s="29" customFormat="1" ht="25.5" x14ac:dyDescent="0.2">
      <c r="A29" s="31">
        <v>12</v>
      </c>
      <c r="B29" s="76" t="s">
        <v>69</v>
      </c>
      <c r="C29" s="67" t="s">
        <v>59</v>
      </c>
      <c r="D29" s="67" t="s">
        <v>52</v>
      </c>
      <c r="E29" s="69">
        <v>10513</v>
      </c>
      <c r="F29" s="69">
        <v>10096</v>
      </c>
      <c r="G29" s="70">
        <v>0.42</v>
      </c>
      <c r="H29" s="67">
        <v>630</v>
      </c>
      <c r="I29" s="71">
        <v>0</v>
      </c>
    </row>
    <row r="30" spans="1:9" s="29" customFormat="1" ht="38.25" x14ac:dyDescent="0.2">
      <c r="A30" s="31">
        <v>13</v>
      </c>
      <c r="B30" s="74" t="s">
        <v>70</v>
      </c>
      <c r="C30" s="67" t="s">
        <v>59</v>
      </c>
      <c r="D30" s="67" t="s">
        <v>59</v>
      </c>
      <c r="E30" s="69">
        <v>2655</v>
      </c>
      <c r="F30" s="69">
        <v>2187.6999999999998</v>
      </c>
      <c r="G30" s="70">
        <v>0.35099999999999998</v>
      </c>
      <c r="H30" s="67" t="s">
        <v>71</v>
      </c>
      <c r="I30" s="71">
        <v>1</v>
      </c>
    </row>
    <row r="31" spans="1:9" s="29" customFormat="1" ht="38.25" x14ac:dyDescent="0.2">
      <c r="A31" s="31">
        <v>14</v>
      </c>
      <c r="B31" s="74" t="s">
        <v>72</v>
      </c>
      <c r="C31" s="67" t="s">
        <v>73</v>
      </c>
      <c r="D31" s="67" t="s">
        <v>73</v>
      </c>
      <c r="E31" s="69">
        <v>117970.3</v>
      </c>
      <c r="F31" s="69">
        <v>1063.4000000000001</v>
      </c>
      <c r="G31" s="70">
        <v>3.7</v>
      </c>
      <c r="H31" s="67">
        <v>530</v>
      </c>
      <c r="I31" s="71">
        <v>0</v>
      </c>
    </row>
    <row r="32" spans="1:9" s="29" customFormat="1" ht="38.25" x14ac:dyDescent="0.2">
      <c r="A32" s="31">
        <v>15</v>
      </c>
      <c r="B32" s="72" t="s">
        <v>74</v>
      </c>
      <c r="C32" s="67" t="s">
        <v>60</v>
      </c>
      <c r="D32" s="67" t="s">
        <v>60</v>
      </c>
      <c r="E32" s="69">
        <v>2536.8000000000002</v>
      </c>
      <c r="F32" s="69">
        <v>2536.8000000000002</v>
      </c>
      <c r="G32" s="70">
        <v>0.8</v>
      </c>
      <c r="H32" s="67">
        <v>89</v>
      </c>
      <c r="I32" s="71">
        <v>1</v>
      </c>
    </row>
    <row r="33" spans="1:11" x14ac:dyDescent="0.2">
      <c r="A33" s="35"/>
      <c r="B33" s="35" t="s">
        <v>23</v>
      </c>
      <c r="C33" s="36"/>
      <c r="D33" s="36"/>
      <c r="E33" s="37">
        <f>SUM(E34:E42)</f>
        <v>12608.429999999998</v>
      </c>
      <c r="F33" s="37">
        <f>SUM(F34:F42)</f>
        <v>5706.6200000000008</v>
      </c>
      <c r="G33" s="66"/>
      <c r="H33" s="38"/>
      <c r="I33" s="38"/>
      <c r="J33" s="39"/>
      <c r="K33" s="39"/>
    </row>
    <row r="34" spans="1:11" s="29" customFormat="1" ht="25.5" x14ac:dyDescent="0.2">
      <c r="A34" s="31">
        <v>1</v>
      </c>
      <c r="B34" s="32" t="s">
        <v>75</v>
      </c>
      <c r="C34" s="67" t="s">
        <v>60</v>
      </c>
      <c r="D34" s="67" t="s">
        <v>60</v>
      </c>
      <c r="E34" s="69">
        <v>419.41</v>
      </c>
      <c r="F34" s="83">
        <v>154.26</v>
      </c>
      <c r="G34" s="77">
        <v>0.1</v>
      </c>
      <c r="H34" s="78">
        <v>108</v>
      </c>
      <c r="I34" s="78">
        <v>0</v>
      </c>
    </row>
    <row r="35" spans="1:11" s="29" customFormat="1" ht="25.5" x14ac:dyDescent="0.2">
      <c r="A35" s="31">
        <v>2</v>
      </c>
      <c r="B35" s="79" t="s">
        <v>76</v>
      </c>
      <c r="C35" s="67" t="s">
        <v>60</v>
      </c>
      <c r="D35" s="67" t="s">
        <v>52</v>
      </c>
      <c r="E35" s="69">
        <v>2247.23</v>
      </c>
      <c r="F35" s="83">
        <f>1874.1+11.95</f>
        <v>1886.05</v>
      </c>
      <c r="G35" s="77">
        <v>0.02</v>
      </c>
      <c r="H35" s="78" t="s">
        <v>77</v>
      </c>
      <c r="I35" s="78">
        <v>1</v>
      </c>
    </row>
    <row r="36" spans="1:11" s="29" customFormat="1" ht="25.5" x14ac:dyDescent="0.2">
      <c r="A36" s="31">
        <v>3</v>
      </c>
      <c r="B36" s="80" t="s">
        <v>78</v>
      </c>
      <c r="C36" s="67" t="s">
        <v>79</v>
      </c>
      <c r="D36" s="67" t="s">
        <v>59</v>
      </c>
      <c r="E36" s="69">
        <v>1293.5899999999999</v>
      </c>
      <c r="F36" s="83">
        <v>50.51</v>
      </c>
      <c r="G36" s="77">
        <v>0.19</v>
      </c>
      <c r="H36" s="78" t="s">
        <v>80</v>
      </c>
      <c r="I36" s="78">
        <v>1</v>
      </c>
    </row>
    <row r="37" spans="1:11" s="29" customFormat="1" ht="25.5" x14ac:dyDescent="0.2">
      <c r="A37" s="31">
        <v>4</v>
      </c>
      <c r="B37" s="80" t="s">
        <v>81</v>
      </c>
      <c r="C37" s="67" t="s">
        <v>79</v>
      </c>
      <c r="D37" s="67" t="s">
        <v>59</v>
      </c>
      <c r="E37" s="69">
        <v>3244.4</v>
      </c>
      <c r="F37" s="83">
        <v>1788</v>
      </c>
      <c r="G37" s="77">
        <v>0.7</v>
      </c>
      <c r="H37" s="78">
        <v>159</v>
      </c>
      <c r="I37" s="78">
        <v>1</v>
      </c>
    </row>
    <row r="38" spans="1:11" s="29" customFormat="1" ht="25.5" x14ac:dyDescent="0.2">
      <c r="A38" s="31">
        <v>5</v>
      </c>
      <c r="B38" s="81" t="s">
        <v>82</v>
      </c>
      <c r="C38" s="67" t="s">
        <v>83</v>
      </c>
      <c r="D38" s="67" t="s">
        <v>59</v>
      </c>
      <c r="E38" s="69">
        <v>1078</v>
      </c>
      <c r="F38" s="83">
        <v>28</v>
      </c>
      <c r="G38" s="77">
        <v>0.23300000000000001</v>
      </c>
      <c r="H38" s="78">
        <v>89</v>
      </c>
      <c r="I38" s="78">
        <v>0</v>
      </c>
    </row>
    <row r="39" spans="1:11" s="29" customFormat="1" ht="25.5" x14ac:dyDescent="0.2">
      <c r="A39" s="31">
        <v>6</v>
      </c>
      <c r="B39" s="81" t="s">
        <v>84</v>
      </c>
      <c r="C39" s="67" t="s">
        <v>83</v>
      </c>
      <c r="D39" s="67" t="s">
        <v>59</v>
      </c>
      <c r="E39" s="69">
        <v>1426.8</v>
      </c>
      <c r="F39" s="83">
        <v>26.8</v>
      </c>
      <c r="G39" s="77">
        <v>3.5000000000000003E-2</v>
      </c>
      <c r="H39" s="78" t="s">
        <v>85</v>
      </c>
      <c r="I39" s="78">
        <v>1</v>
      </c>
    </row>
    <row r="40" spans="1:11" s="29" customFormat="1" ht="25.5" x14ac:dyDescent="0.2">
      <c r="A40" s="31">
        <v>7</v>
      </c>
      <c r="B40" s="32" t="s">
        <v>86</v>
      </c>
      <c r="C40" s="67" t="s">
        <v>60</v>
      </c>
      <c r="D40" s="67" t="s">
        <v>60</v>
      </c>
      <c r="E40" s="69">
        <v>1110</v>
      </c>
      <c r="F40" s="83">
        <v>800</v>
      </c>
      <c r="G40" s="77">
        <v>0.7</v>
      </c>
      <c r="H40" s="78" t="s">
        <v>87</v>
      </c>
      <c r="I40" s="78">
        <v>1</v>
      </c>
    </row>
    <row r="41" spans="1:11" s="29" customFormat="1" ht="25.5" x14ac:dyDescent="0.2">
      <c r="A41" s="31">
        <v>8</v>
      </c>
      <c r="B41" s="32" t="s">
        <v>88</v>
      </c>
      <c r="C41" s="67" t="s">
        <v>60</v>
      </c>
      <c r="D41" s="67" t="s">
        <v>60</v>
      </c>
      <c r="E41" s="69">
        <v>710</v>
      </c>
      <c r="F41" s="83">
        <v>400</v>
      </c>
      <c r="G41" s="77">
        <v>0.4</v>
      </c>
      <c r="H41" s="78" t="s">
        <v>89</v>
      </c>
      <c r="I41" s="78">
        <v>0</v>
      </c>
    </row>
    <row r="42" spans="1:11" s="29" customFormat="1" ht="25.5" x14ac:dyDescent="0.2">
      <c r="A42" s="31">
        <v>9</v>
      </c>
      <c r="B42" s="82" t="s">
        <v>90</v>
      </c>
      <c r="C42" s="67" t="s">
        <v>91</v>
      </c>
      <c r="D42" s="67" t="s">
        <v>57</v>
      </c>
      <c r="E42" s="69">
        <v>1079</v>
      </c>
      <c r="F42" s="83">
        <v>573</v>
      </c>
      <c r="G42" s="77">
        <v>0.23</v>
      </c>
      <c r="H42" s="78">
        <v>160</v>
      </c>
      <c r="I42" s="78"/>
    </row>
    <row r="43" spans="1:11" s="29" customFormat="1" x14ac:dyDescent="0.2">
      <c r="A43" s="24"/>
      <c r="B43" s="25" t="s">
        <v>24</v>
      </c>
      <c r="C43" s="62" t="s">
        <v>127</v>
      </c>
      <c r="D43" s="62" t="s">
        <v>128</v>
      </c>
      <c r="E43" s="27">
        <f>F43</f>
        <v>8522.0000000000036</v>
      </c>
      <c r="F43" s="27">
        <f>'[1]Форма 3'!$Y$26</f>
        <v>8522.0000000000036</v>
      </c>
      <c r="G43" s="40"/>
      <c r="H43" s="40"/>
      <c r="I43" s="40"/>
    </row>
    <row r="44" spans="1:11" x14ac:dyDescent="0.2">
      <c r="A44" s="24"/>
      <c r="B44" s="25" t="s">
        <v>25</v>
      </c>
      <c r="C44" s="63"/>
      <c r="D44" s="26"/>
      <c r="E44" s="27">
        <f>SUM(E45:E48)</f>
        <v>23063.100399999996</v>
      </c>
      <c r="F44" s="27">
        <f>SUM(F45:F48)</f>
        <v>13856.920400000001</v>
      </c>
      <c r="G44" s="40"/>
      <c r="H44" s="40"/>
      <c r="I44" s="40"/>
    </row>
    <row r="45" spans="1:11" ht="25.5" x14ac:dyDescent="0.2">
      <c r="A45" s="41">
        <v>1</v>
      </c>
      <c r="B45" s="82" t="s">
        <v>129</v>
      </c>
      <c r="C45" s="87" t="s">
        <v>133</v>
      </c>
      <c r="D45" s="86">
        <v>2016</v>
      </c>
      <c r="E45" s="88">
        <f>2733.04*0.8</f>
        <v>2186.4320000000002</v>
      </c>
      <c r="F45" s="34">
        <f>75.84*0.8</f>
        <v>60.672000000000004</v>
      </c>
      <c r="G45" s="42"/>
      <c r="H45" s="42"/>
      <c r="I45" s="42"/>
    </row>
    <row r="46" spans="1:11" x14ac:dyDescent="0.2">
      <c r="A46" s="41">
        <v>2</v>
      </c>
      <c r="B46" s="82" t="s">
        <v>130</v>
      </c>
      <c r="C46" s="87" t="s">
        <v>134</v>
      </c>
      <c r="D46" s="86">
        <v>2016</v>
      </c>
      <c r="E46" s="88">
        <v>6927.94</v>
      </c>
      <c r="F46" s="34">
        <v>227.52</v>
      </c>
      <c r="G46" s="42"/>
      <c r="H46" s="42"/>
      <c r="I46" s="42"/>
    </row>
    <row r="47" spans="1:11" ht="25.5" x14ac:dyDescent="0.2">
      <c r="A47" s="41">
        <v>3</v>
      </c>
      <c r="B47" s="82" t="s">
        <v>131</v>
      </c>
      <c r="C47" s="87" t="s">
        <v>135</v>
      </c>
      <c r="D47" s="87" t="s">
        <v>137</v>
      </c>
      <c r="E47" s="64">
        <f>18193.59*0.76</f>
        <v>13827.1284</v>
      </c>
      <c r="F47" s="34">
        <f>17693.59*0.76</f>
        <v>13447.1284</v>
      </c>
      <c r="G47" s="42"/>
      <c r="H47" s="42"/>
      <c r="I47" s="42"/>
    </row>
    <row r="48" spans="1:11" ht="25.5" x14ac:dyDescent="0.2">
      <c r="A48" s="41">
        <v>4</v>
      </c>
      <c r="B48" s="82" t="s">
        <v>132</v>
      </c>
      <c r="C48" s="87" t="s">
        <v>136</v>
      </c>
      <c r="D48" s="87" t="s">
        <v>138</v>
      </c>
      <c r="E48" s="34">
        <f>160*0.76</f>
        <v>121.6</v>
      </c>
      <c r="F48" s="34">
        <f>160*0.76</f>
        <v>121.6</v>
      </c>
      <c r="G48" s="42"/>
      <c r="H48" s="42"/>
      <c r="I48" s="42"/>
    </row>
    <row r="49" spans="1:9" x14ac:dyDescent="0.2">
      <c r="A49" s="20" t="s">
        <v>26</v>
      </c>
      <c r="B49" s="43" t="s">
        <v>27</v>
      </c>
      <c r="C49" s="22"/>
      <c r="D49" s="22"/>
      <c r="E49" s="23">
        <f>E50+E84+E85</f>
        <v>180327.11000000002</v>
      </c>
      <c r="F49" s="23">
        <f>F50+F84+F85</f>
        <v>65629.294000000009</v>
      </c>
      <c r="G49" s="22"/>
      <c r="H49" s="22"/>
      <c r="I49" s="22"/>
    </row>
    <row r="50" spans="1:9" s="44" customFormat="1" x14ac:dyDescent="0.2">
      <c r="A50" s="24"/>
      <c r="B50" s="25" t="s">
        <v>28</v>
      </c>
      <c r="C50" s="26"/>
      <c r="D50" s="26"/>
      <c r="E50" s="27">
        <f>SUM(E51:E83)</f>
        <v>116219.51000000001</v>
      </c>
      <c r="F50" s="27">
        <f>SUM(F51:F83)</f>
        <v>47094.410000000011</v>
      </c>
      <c r="G50" s="28"/>
      <c r="H50" s="26"/>
      <c r="I50" s="28"/>
    </row>
    <row r="51" spans="1:9" s="44" customFormat="1" ht="25.5" x14ac:dyDescent="0.2">
      <c r="A51" s="31">
        <v>1</v>
      </c>
      <c r="B51" s="85" t="s">
        <v>92</v>
      </c>
      <c r="C51" s="67" t="s">
        <v>79</v>
      </c>
      <c r="D51" s="67" t="s">
        <v>59</v>
      </c>
      <c r="E51" s="69">
        <v>673.48</v>
      </c>
      <c r="F51" s="83">
        <v>28</v>
      </c>
      <c r="G51" s="77" t="s">
        <v>93</v>
      </c>
      <c r="H51" s="78" t="s">
        <v>152</v>
      </c>
      <c r="I51" s="78">
        <v>1</v>
      </c>
    </row>
    <row r="52" spans="1:9" s="44" customFormat="1" ht="63.75" x14ac:dyDescent="0.2">
      <c r="A52" s="31">
        <v>2</v>
      </c>
      <c r="B52" s="82" t="s">
        <v>94</v>
      </c>
      <c r="C52" s="67" t="s">
        <v>60</v>
      </c>
      <c r="D52" s="67" t="s">
        <v>60</v>
      </c>
      <c r="E52" s="69">
        <v>4413.8100000000004</v>
      </c>
      <c r="F52" s="83">
        <v>4391.1000000000004</v>
      </c>
      <c r="G52" s="77" t="s">
        <v>93</v>
      </c>
      <c r="H52" s="78" t="s">
        <v>153</v>
      </c>
      <c r="I52" s="78"/>
    </row>
    <row r="53" spans="1:9" s="44" customFormat="1" ht="63.75" x14ac:dyDescent="0.2">
      <c r="A53" s="31">
        <f>A52+1</f>
        <v>3</v>
      </c>
      <c r="B53" s="82" t="s">
        <v>95</v>
      </c>
      <c r="C53" s="67" t="s">
        <v>83</v>
      </c>
      <c r="D53" s="67" t="s">
        <v>59</v>
      </c>
      <c r="E53" s="69">
        <v>598.83000000000004</v>
      </c>
      <c r="F53" s="83">
        <v>576.96</v>
      </c>
      <c r="G53" s="77" t="s">
        <v>93</v>
      </c>
      <c r="H53" s="78" t="s">
        <v>154</v>
      </c>
      <c r="I53" s="78"/>
    </row>
    <row r="54" spans="1:9" s="44" customFormat="1" ht="63.75" x14ac:dyDescent="0.2">
      <c r="A54" s="31">
        <f t="shared" ref="A54:A83" si="0">A53+1</f>
        <v>4</v>
      </c>
      <c r="B54" s="82" t="s">
        <v>96</v>
      </c>
      <c r="C54" s="67" t="s">
        <v>83</v>
      </c>
      <c r="D54" s="67" t="s">
        <v>59</v>
      </c>
      <c r="E54" s="69">
        <v>3250.97</v>
      </c>
      <c r="F54" s="83">
        <v>3206.06</v>
      </c>
      <c r="G54" s="77" t="s">
        <v>97</v>
      </c>
      <c r="H54" s="78" t="s">
        <v>155</v>
      </c>
      <c r="I54" s="78"/>
    </row>
    <row r="55" spans="1:9" s="44" customFormat="1" ht="51" x14ac:dyDescent="0.2">
      <c r="A55" s="31">
        <f t="shared" si="0"/>
        <v>5</v>
      </c>
      <c r="B55" s="82" t="s">
        <v>98</v>
      </c>
      <c r="C55" s="67" t="s">
        <v>83</v>
      </c>
      <c r="D55" s="67" t="s">
        <v>59</v>
      </c>
      <c r="E55" s="69">
        <v>633.52</v>
      </c>
      <c r="F55" s="83">
        <v>611.65</v>
      </c>
      <c r="G55" s="77" t="s">
        <v>93</v>
      </c>
      <c r="H55" s="78" t="s">
        <v>156</v>
      </c>
      <c r="I55" s="78"/>
    </row>
    <row r="56" spans="1:9" s="44" customFormat="1" ht="63.75" x14ac:dyDescent="0.2">
      <c r="A56" s="31">
        <f t="shared" si="0"/>
        <v>6</v>
      </c>
      <c r="B56" s="82" t="s">
        <v>99</v>
      </c>
      <c r="C56" s="67" t="s">
        <v>83</v>
      </c>
      <c r="D56" s="67" t="s">
        <v>59</v>
      </c>
      <c r="E56" s="69">
        <v>3589.04</v>
      </c>
      <c r="F56" s="83">
        <v>3549.11</v>
      </c>
      <c r="G56" s="77" t="s">
        <v>93</v>
      </c>
      <c r="H56" s="78" t="s">
        <v>157</v>
      </c>
      <c r="I56" s="78"/>
    </row>
    <row r="57" spans="1:9" s="44" customFormat="1" ht="51" x14ac:dyDescent="0.2">
      <c r="A57" s="31">
        <f t="shared" si="0"/>
        <v>7</v>
      </c>
      <c r="B57" s="82" t="s">
        <v>100</v>
      </c>
      <c r="C57" s="67" t="s">
        <v>60</v>
      </c>
      <c r="D57" s="67" t="s">
        <v>60</v>
      </c>
      <c r="E57" s="69">
        <v>297.67</v>
      </c>
      <c r="F57" s="83">
        <v>275.8</v>
      </c>
      <c r="G57" s="84" t="s">
        <v>93</v>
      </c>
      <c r="H57" s="77" t="s">
        <v>158</v>
      </c>
      <c r="I57" s="78"/>
    </row>
    <row r="58" spans="1:9" s="44" customFormat="1" ht="51" x14ac:dyDescent="0.2">
      <c r="A58" s="31">
        <f t="shared" si="0"/>
        <v>8</v>
      </c>
      <c r="B58" s="82" t="s">
        <v>101</v>
      </c>
      <c r="C58" s="67" t="s">
        <v>60</v>
      </c>
      <c r="D58" s="67" t="s">
        <v>60</v>
      </c>
      <c r="E58" s="69">
        <v>281.95</v>
      </c>
      <c r="F58" s="83">
        <v>260.08</v>
      </c>
      <c r="G58" s="84" t="s">
        <v>93</v>
      </c>
      <c r="H58" s="77" t="s">
        <v>159</v>
      </c>
      <c r="I58" s="78"/>
    </row>
    <row r="59" spans="1:9" s="44" customFormat="1" ht="51" x14ac:dyDescent="0.2">
      <c r="A59" s="31">
        <f t="shared" si="0"/>
        <v>9</v>
      </c>
      <c r="B59" s="82" t="s">
        <v>102</v>
      </c>
      <c r="C59" s="67" t="s">
        <v>83</v>
      </c>
      <c r="D59" s="67" t="s">
        <v>59</v>
      </c>
      <c r="E59" s="69">
        <v>149.02000000000001</v>
      </c>
      <c r="F59" s="83">
        <v>127.15</v>
      </c>
      <c r="G59" s="77" t="s">
        <v>93</v>
      </c>
      <c r="H59" s="78" t="s">
        <v>160</v>
      </c>
      <c r="I59" s="78"/>
    </row>
    <row r="60" spans="1:9" s="44" customFormat="1" ht="51" x14ac:dyDescent="0.2">
      <c r="A60" s="31">
        <f t="shared" si="0"/>
        <v>10</v>
      </c>
      <c r="B60" s="82" t="s">
        <v>103</v>
      </c>
      <c r="C60" s="67" t="s">
        <v>60</v>
      </c>
      <c r="D60" s="67" t="s">
        <v>60</v>
      </c>
      <c r="E60" s="69">
        <v>3281.35</v>
      </c>
      <c r="F60" s="83">
        <v>3259.48</v>
      </c>
      <c r="G60" s="77" t="s">
        <v>93</v>
      </c>
      <c r="H60" s="78" t="s">
        <v>161</v>
      </c>
      <c r="I60" s="78"/>
    </row>
    <row r="61" spans="1:9" s="44" customFormat="1" ht="63.75" x14ac:dyDescent="0.2">
      <c r="A61" s="31">
        <f t="shared" si="0"/>
        <v>11</v>
      </c>
      <c r="B61" s="82" t="s">
        <v>104</v>
      </c>
      <c r="C61" s="67" t="s">
        <v>83</v>
      </c>
      <c r="D61" s="67" t="s">
        <v>59</v>
      </c>
      <c r="E61" s="69">
        <v>393.13</v>
      </c>
      <c r="F61" s="83">
        <v>356.59</v>
      </c>
      <c r="G61" s="77" t="s">
        <v>93</v>
      </c>
      <c r="H61" s="78" t="s">
        <v>162</v>
      </c>
      <c r="I61" s="78"/>
    </row>
    <row r="62" spans="1:9" s="44" customFormat="1" ht="63.75" x14ac:dyDescent="0.2">
      <c r="A62" s="31">
        <f t="shared" si="0"/>
        <v>12</v>
      </c>
      <c r="B62" s="82" t="s">
        <v>105</v>
      </c>
      <c r="C62" s="67" t="s">
        <v>83</v>
      </c>
      <c r="D62" s="67" t="s">
        <v>59</v>
      </c>
      <c r="E62" s="69">
        <v>436.34</v>
      </c>
      <c r="F62" s="83">
        <v>399.76</v>
      </c>
      <c r="G62" s="77" t="s">
        <v>93</v>
      </c>
      <c r="H62" s="78" t="s">
        <v>163</v>
      </c>
      <c r="I62" s="78"/>
    </row>
    <row r="63" spans="1:9" s="44" customFormat="1" ht="63.75" x14ac:dyDescent="0.2">
      <c r="A63" s="31">
        <f t="shared" si="0"/>
        <v>13</v>
      </c>
      <c r="B63" s="82" t="s">
        <v>106</v>
      </c>
      <c r="C63" s="67" t="s">
        <v>83</v>
      </c>
      <c r="D63" s="67" t="s">
        <v>59</v>
      </c>
      <c r="E63" s="69">
        <v>278.45</v>
      </c>
      <c r="F63" s="83">
        <v>256.58</v>
      </c>
      <c r="G63" s="77" t="s">
        <v>93</v>
      </c>
      <c r="H63" s="78" t="s">
        <v>164</v>
      </c>
      <c r="I63" s="78"/>
    </row>
    <row r="64" spans="1:9" s="44" customFormat="1" ht="51" x14ac:dyDescent="0.2">
      <c r="A64" s="31">
        <f t="shared" si="0"/>
        <v>14</v>
      </c>
      <c r="B64" s="82" t="s">
        <v>107</v>
      </c>
      <c r="C64" s="67" t="s">
        <v>83</v>
      </c>
      <c r="D64" s="67" t="s">
        <v>59</v>
      </c>
      <c r="E64" s="69">
        <v>93.19</v>
      </c>
      <c r="F64" s="83">
        <v>71.319999999999993</v>
      </c>
      <c r="G64" s="77" t="s">
        <v>93</v>
      </c>
      <c r="H64" s="78" t="s">
        <v>165</v>
      </c>
      <c r="I64" s="78"/>
    </row>
    <row r="65" spans="1:9" s="44" customFormat="1" ht="38.25" x14ac:dyDescent="0.2">
      <c r="A65" s="31">
        <f t="shared" si="0"/>
        <v>15</v>
      </c>
      <c r="B65" s="82" t="s">
        <v>108</v>
      </c>
      <c r="C65" s="67" t="s">
        <v>83</v>
      </c>
      <c r="D65" s="67" t="s">
        <v>59</v>
      </c>
      <c r="E65" s="69">
        <v>138.13</v>
      </c>
      <c r="F65" s="83">
        <v>116.26</v>
      </c>
      <c r="G65" s="77" t="s">
        <v>93</v>
      </c>
      <c r="H65" s="78" t="s">
        <v>166</v>
      </c>
      <c r="I65" s="78"/>
    </row>
    <row r="66" spans="1:9" s="44" customFormat="1" ht="38.25" x14ac:dyDescent="0.2">
      <c r="A66" s="31">
        <f t="shared" si="0"/>
        <v>16</v>
      </c>
      <c r="B66" s="82" t="s">
        <v>109</v>
      </c>
      <c r="C66" s="67" t="s">
        <v>60</v>
      </c>
      <c r="D66" s="67" t="s">
        <v>60</v>
      </c>
      <c r="E66" s="69">
        <v>71.260000000000005</v>
      </c>
      <c r="F66" s="83">
        <v>49.39</v>
      </c>
      <c r="G66" s="77" t="s">
        <v>93</v>
      </c>
      <c r="H66" s="78" t="s">
        <v>167</v>
      </c>
      <c r="I66" s="78"/>
    </row>
    <row r="67" spans="1:9" s="44" customFormat="1" ht="25.5" x14ac:dyDescent="0.2">
      <c r="A67" s="31">
        <f t="shared" si="0"/>
        <v>17</v>
      </c>
      <c r="B67" s="82" t="s">
        <v>110</v>
      </c>
      <c r="C67" s="67" t="s">
        <v>60</v>
      </c>
      <c r="D67" s="67" t="s">
        <v>60</v>
      </c>
      <c r="E67" s="69">
        <v>254.46</v>
      </c>
      <c r="F67" s="83">
        <v>232.59</v>
      </c>
      <c r="G67" s="77" t="s">
        <v>93</v>
      </c>
      <c r="H67" s="78" t="s">
        <v>168</v>
      </c>
      <c r="I67" s="78"/>
    </row>
    <row r="68" spans="1:9" s="44" customFormat="1" ht="38.25" customHeight="1" x14ac:dyDescent="0.2">
      <c r="A68" s="31">
        <f t="shared" si="0"/>
        <v>18</v>
      </c>
      <c r="B68" s="82" t="s">
        <v>151</v>
      </c>
      <c r="C68" s="67" t="s">
        <v>60</v>
      </c>
      <c r="D68" s="67" t="s">
        <v>60</v>
      </c>
      <c r="E68" s="69">
        <v>3284.11</v>
      </c>
      <c r="F68" s="83">
        <v>3284.11</v>
      </c>
      <c r="G68" s="77" t="s">
        <v>93</v>
      </c>
      <c r="H68" s="78" t="s">
        <v>169</v>
      </c>
      <c r="I68" s="78"/>
    </row>
    <row r="69" spans="1:9" s="44" customFormat="1" ht="51" x14ac:dyDescent="0.2">
      <c r="A69" s="31">
        <f t="shared" si="0"/>
        <v>19</v>
      </c>
      <c r="B69" s="82" t="s">
        <v>111</v>
      </c>
      <c r="C69" s="67" t="s">
        <v>60</v>
      </c>
      <c r="D69" s="67" t="s">
        <v>60</v>
      </c>
      <c r="E69" s="69">
        <v>4486.7700000000004</v>
      </c>
      <c r="F69" s="83">
        <v>4486.7700000000004</v>
      </c>
      <c r="G69" s="77" t="s">
        <v>93</v>
      </c>
      <c r="H69" s="78" t="s">
        <v>170</v>
      </c>
      <c r="I69" s="78"/>
    </row>
    <row r="70" spans="1:9" s="44" customFormat="1" ht="51" x14ac:dyDescent="0.2">
      <c r="A70" s="31">
        <f t="shared" si="0"/>
        <v>20</v>
      </c>
      <c r="B70" s="82" t="s">
        <v>112</v>
      </c>
      <c r="C70" s="67" t="s">
        <v>83</v>
      </c>
      <c r="D70" s="67" t="s">
        <v>59</v>
      </c>
      <c r="E70" s="69">
        <v>303.5</v>
      </c>
      <c r="F70" s="83">
        <v>281.63</v>
      </c>
      <c r="G70" s="77" t="s">
        <v>93</v>
      </c>
      <c r="H70" s="78" t="s">
        <v>171</v>
      </c>
      <c r="I70" s="78"/>
    </row>
    <row r="71" spans="1:9" s="44" customFormat="1" ht="51" x14ac:dyDescent="0.2">
      <c r="A71" s="31">
        <f t="shared" si="0"/>
        <v>21</v>
      </c>
      <c r="B71" s="82" t="s">
        <v>113</v>
      </c>
      <c r="C71" s="67" t="s">
        <v>83</v>
      </c>
      <c r="D71" s="67" t="s">
        <v>59</v>
      </c>
      <c r="E71" s="69">
        <v>65.180000000000007</v>
      </c>
      <c r="F71" s="83">
        <v>43.31</v>
      </c>
      <c r="G71" s="77" t="s">
        <v>93</v>
      </c>
      <c r="H71" s="78" t="s">
        <v>172</v>
      </c>
      <c r="I71" s="78"/>
    </row>
    <row r="72" spans="1:9" s="44" customFormat="1" ht="51" x14ac:dyDescent="0.2">
      <c r="A72" s="31">
        <f t="shared" si="0"/>
        <v>22</v>
      </c>
      <c r="B72" s="82" t="s">
        <v>114</v>
      </c>
      <c r="C72" s="67" t="s">
        <v>83</v>
      </c>
      <c r="D72" s="67" t="s">
        <v>59</v>
      </c>
      <c r="E72" s="69">
        <v>538.68999999999994</v>
      </c>
      <c r="F72" s="83">
        <v>502.01</v>
      </c>
      <c r="G72" s="77" t="s">
        <v>93</v>
      </c>
      <c r="H72" s="78" t="s">
        <v>173</v>
      </c>
      <c r="I72" s="78"/>
    </row>
    <row r="73" spans="1:9" s="44" customFormat="1" ht="38.25" x14ac:dyDescent="0.2">
      <c r="A73" s="31">
        <f t="shared" si="0"/>
        <v>23</v>
      </c>
      <c r="B73" s="82" t="s">
        <v>115</v>
      </c>
      <c r="C73" s="67" t="s">
        <v>83</v>
      </c>
      <c r="D73" s="67" t="s">
        <v>60</v>
      </c>
      <c r="E73" s="69">
        <v>1373.3799999999999</v>
      </c>
      <c r="F73" s="83">
        <v>1279.6099999999999</v>
      </c>
      <c r="G73" s="77" t="s">
        <v>93</v>
      </c>
      <c r="H73" s="78" t="s">
        <v>174</v>
      </c>
      <c r="I73" s="78">
        <v>1</v>
      </c>
    </row>
    <row r="74" spans="1:9" s="44" customFormat="1" ht="38.25" x14ac:dyDescent="0.2">
      <c r="A74" s="31">
        <f t="shared" si="0"/>
        <v>24</v>
      </c>
      <c r="B74" s="82" t="s">
        <v>116</v>
      </c>
      <c r="C74" s="67" t="s">
        <v>83</v>
      </c>
      <c r="D74" s="67" t="s">
        <v>52</v>
      </c>
      <c r="E74" s="69">
        <v>2729.03</v>
      </c>
      <c r="F74" s="83">
        <v>2561.98</v>
      </c>
      <c r="G74" s="77" t="s">
        <v>93</v>
      </c>
      <c r="H74" s="78" t="s">
        <v>175</v>
      </c>
      <c r="I74" s="78">
        <v>1</v>
      </c>
    </row>
    <row r="75" spans="1:9" s="44" customFormat="1" ht="38.25" x14ac:dyDescent="0.2">
      <c r="A75" s="31">
        <f t="shared" si="0"/>
        <v>25</v>
      </c>
      <c r="B75" s="82" t="s">
        <v>117</v>
      </c>
      <c r="C75" s="67" t="s">
        <v>60</v>
      </c>
      <c r="D75" s="67" t="s">
        <v>60</v>
      </c>
      <c r="E75" s="69">
        <v>924.47</v>
      </c>
      <c r="F75" s="83">
        <v>759.7</v>
      </c>
      <c r="G75" s="77" t="s">
        <v>93</v>
      </c>
      <c r="H75" s="78" t="s">
        <v>176</v>
      </c>
      <c r="I75" s="78">
        <v>1</v>
      </c>
    </row>
    <row r="76" spans="1:9" s="44" customFormat="1" ht="38.25" x14ac:dyDescent="0.2">
      <c r="A76" s="31">
        <f t="shared" si="0"/>
        <v>26</v>
      </c>
      <c r="B76" s="82" t="s">
        <v>118</v>
      </c>
      <c r="C76" s="67" t="s">
        <v>60</v>
      </c>
      <c r="D76" s="67" t="s">
        <v>52</v>
      </c>
      <c r="E76" s="69">
        <v>831.5200000000001</v>
      </c>
      <c r="F76" s="83">
        <v>666.75</v>
      </c>
      <c r="G76" s="77" t="s">
        <v>93</v>
      </c>
      <c r="H76" s="78" t="s">
        <v>177</v>
      </c>
      <c r="I76" s="78">
        <v>1</v>
      </c>
    </row>
    <row r="77" spans="1:9" s="44" customFormat="1" ht="38.25" x14ac:dyDescent="0.2">
      <c r="A77" s="31">
        <f t="shared" si="0"/>
        <v>27</v>
      </c>
      <c r="B77" s="82" t="s">
        <v>119</v>
      </c>
      <c r="C77" s="67" t="s">
        <v>83</v>
      </c>
      <c r="D77" s="67" t="s">
        <v>52</v>
      </c>
      <c r="E77" s="69">
        <v>2819.03</v>
      </c>
      <c r="F77" s="83">
        <v>2651.98</v>
      </c>
      <c r="G77" s="77" t="s">
        <v>93</v>
      </c>
      <c r="H77" s="78" t="s">
        <v>177</v>
      </c>
      <c r="I77" s="78">
        <v>1</v>
      </c>
    </row>
    <row r="78" spans="1:9" s="44" customFormat="1" ht="38.25" x14ac:dyDescent="0.2">
      <c r="A78" s="31">
        <f t="shared" si="0"/>
        <v>28</v>
      </c>
      <c r="B78" s="82" t="s">
        <v>120</v>
      </c>
      <c r="C78" s="67" t="s">
        <v>60</v>
      </c>
      <c r="D78" s="67" t="s">
        <v>52</v>
      </c>
      <c r="E78" s="69">
        <v>1325.91</v>
      </c>
      <c r="F78" s="83">
        <v>1210.42</v>
      </c>
      <c r="G78" s="77" t="s">
        <v>93</v>
      </c>
      <c r="H78" s="78" t="s">
        <v>178</v>
      </c>
      <c r="I78" s="78">
        <v>2</v>
      </c>
    </row>
    <row r="79" spans="1:9" s="44" customFormat="1" ht="25.5" x14ac:dyDescent="0.2">
      <c r="A79" s="31">
        <f t="shared" si="0"/>
        <v>29</v>
      </c>
      <c r="B79" s="82" t="s">
        <v>121</v>
      </c>
      <c r="C79" s="67" t="s">
        <v>60</v>
      </c>
      <c r="D79" s="67" t="s">
        <v>60</v>
      </c>
      <c r="E79" s="69">
        <v>889.03</v>
      </c>
      <c r="F79" s="83">
        <v>721.98</v>
      </c>
      <c r="G79" s="77" t="s">
        <v>93</v>
      </c>
      <c r="H79" s="78" t="s">
        <v>179</v>
      </c>
      <c r="I79" s="78">
        <v>1</v>
      </c>
    </row>
    <row r="80" spans="1:9" s="44" customFormat="1" ht="25.5" x14ac:dyDescent="0.2">
      <c r="A80" s="31">
        <f t="shared" si="0"/>
        <v>30</v>
      </c>
      <c r="B80" s="82" t="s">
        <v>122</v>
      </c>
      <c r="C80" s="67" t="s">
        <v>83</v>
      </c>
      <c r="D80" s="67" t="s">
        <v>52</v>
      </c>
      <c r="E80" s="69">
        <v>2724.47</v>
      </c>
      <c r="F80" s="83">
        <v>2559.6999999999998</v>
      </c>
      <c r="G80" s="77" t="s">
        <v>93</v>
      </c>
      <c r="H80" s="78" t="s">
        <v>180</v>
      </c>
      <c r="I80" s="78">
        <v>1</v>
      </c>
    </row>
    <row r="81" spans="1:11" s="44" customFormat="1" ht="38.25" x14ac:dyDescent="0.2">
      <c r="A81" s="31">
        <f t="shared" si="0"/>
        <v>31</v>
      </c>
      <c r="B81" s="82" t="s">
        <v>123</v>
      </c>
      <c r="C81" s="67" t="s">
        <v>60</v>
      </c>
      <c r="D81" s="67" t="s">
        <v>124</v>
      </c>
      <c r="E81" s="69">
        <v>75000</v>
      </c>
      <c r="F81" s="83">
        <v>8226.76</v>
      </c>
      <c r="G81" s="77" t="s">
        <v>93</v>
      </c>
      <c r="H81" s="78" t="s">
        <v>181</v>
      </c>
      <c r="I81" s="78">
        <v>1</v>
      </c>
    </row>
    <row r="82" spans="1:11" s="44" customFormat="1" ht="38.25" x14ac:dyDescent="0.2">
      <c r="A82" s="31">
        <f t="shared" si="0"/>
        <v>32</v>
      </c>
      <c r="B82" s="82" t="s">
        <v>125</v>
      </c>
      <c r="C82" s="67" t="s">
        <v>124</v>
      </c>
      <c r="D82" s="67" t="s">
        <v>124</v>
      </c>
      <c r="E82" s="69">
        <v>44.91</v>
      </c>
      <c r="F82" s="83">
        <v>44.91</v>
      </c>
      <c r="G82" s="77" t="s">
        <v>93</v>
      </c>
      <c r="H82" s="78" t="s">
        <v>182</v>
      </c>
      <c r="I82" s="78"/>
    </row>
    <row r="83" spans="1:11" s="44" customFormat="1" ht="38.25" x14ac:dyDescent="0.2">
      <c r="A83" s="31">
        <f t="shared" si="0"/>
        <v>33</v>
      </c>
      <c r="B83" s="82" t="s">
        <v>126</v>
      </c>
      <c r="C83" s="67" t="s">
        <v>124</v>
      </c>
      <c r="D83" s="67" t="s">
        <v>124</v>
      </c>
      <c r="E83" s="69">
        <v>44.91</v>
      </c>
      <c r="F83" s="83">
        <v>44.91</v>
      </c>
      <c r="G83" s="77" t="s">
        <v>93</v>
      </c>
      <c r="H83" s="78" t="s">
        <v>182</v>
      </c>
      <c r="I83" s="78"/>
    </row>
    <row r="84" spans="1:11" x14ac:dyDescent="0.2">
      <c r="A84" s="24"/>
      <c r="B84" s="25" t="s">
        <v>24</v>
      </c>
      <c r="C84" s="26"/>
      <c r="D84" s="26"/>
      <c r="E84" s="27"/>
      <c r="F84" s="27"/>
      <c r="G84" s="40"/>
      <c r="H84" s="40"/>
      <c r="I84" s="40"/>
      <c r="J84" s="39"/>
      <c r="K84" s="39"/>
    </row>
    <row r="85" spans="1:11" x14ac:dyDescent="0.2">
      <c r="A85" s="24"/>
      <c r="B85" s="25" t="s">
        <v>25</v>
      </c>
      <c r="C85" s="26"/>
      <c r="D85" s="26"/>
      <c r="E85" s="27">
        <f>SUM(E86:E95)</f>
        <v>64107.6</v>
      </c>
      <c r="F85" s="27">
        <f>SUM(F86:F95)</f>
        <v>18534.883999999998</v>
      </c>
      <c r="G85" s="40"/>
      <c r="H85" s="40"/>
      <c r="I85" s="40"/>
      <c r="J85" s="39"/>
      <c r="K85" s="39"/>
    </row>
    <row r="86" spans="1:11" ht="25.5" x14ac:dyDescent="0.2">
      <c r="A86" s="31">
        <v>1</v>
      </c>
      <c r="B86" s="82" t="s">
        <v>139</v>
      </c>
      <c r="C86" s="87" t="s">
        <v>138</v>
      </c>
      <c r="D86" s="87" t="s">
        <v>138</v>
      </c>
      <c r="E86" s="65">
        <f>572*0.76</f>
        <v>434.72</v>
      </c>
      <c r="F86" s="65">
        <f>572*0.76</f>
        <v>434.72</v>
      </c>
      <c r="G86" s="42"/>
      <c r="H86" s="42"/>
      <c r="I86" s="42"/>
      <c r="J86" s="39"/>
      <c r="K86" s="39"/>
    </row>
    <row r="87" spans="1:11" ht="25.5" x14ac:dyDescent="0.2">
      <c r="A87" s="31">
        <v>2</v>
      </c>
      <c r="B87" s="82" t="s">
        <v>140</v>
      </c>
      <c r="C87" s="87" t="s">
        <v>138</v>
      </c>
      <c r="D87" s="87" t="s">
        <v>138</v>
      </c>
      <c r="E87" s="65">
        <f>572*0.76</f>
        <v>434.72</v>
      </c>
      <c r="F87" s="65">
        <f>572*0.76</f>
        <v>434.72</v>
      </c>
      <c r="G87" s="42"/>
      <c r="H87" s="42"/>
      <c r="I87" s="42"/>
      <c r="J87" s="39"/>
      <c r="K87" s="39"/>
    </row>
    <row r="88" spans="1:11" ht="25.5" x14ac:dyDescent="0.2">
      <c r="A88" s="31">
        <v>3</v>
      </c>
      <c r="B88" s="82" t="s">
        <v>141</v>
      </c>
      <c r="C88" s="87" t="s">
        <v>138</v>
      </c>
      <c r="D88" s="87" t="s">
        <v>136</v>
      </c>
      <c r="E88" s="64">
        <f>700*0.76</f>
        <v>532</v>
      </c>
      <c r="F88" s="64">
        <f>700*0.76</f>
        <v>532</v>
      </c>
      <c r="G88" s="42"/>
      <c r="H88" s="42"/>
      <c r="I88" s="42"/>
      <c r="J88" s="39"/>
      <c r="K88" s="39"/>
    </row>
    <row r="89" spans="1:11" ht="25.5" x14ac:dyDescent="0.2">
      <c r="A89" s="31">
        <v>4</v>
      </c>
      <c r="B89" s="82" t="s">
        <v>142</v>
      </c>
      <c r="C89" s="87" t="s">
        <v>149</v>
      </c>
      <c r="D89" s="87" t="s">
        <v>149</v>
      </c>
      <c r="E89" s="64">
        <f>670*0.76</f>
        <v>509.2</v>
      </c>
      <c r="F89" s="64">
        <f>670*0.76</f>
        <v>509.2</v>
      </c>
      <c r="G89" s="42"/>
      <c r="H89" s="42"/>
      <c r="I89" s="42"/>
      <c r="J89" s="39"/>
      <c r="K89" s="39"/>
    </row>
    <row r="90" spans="1:11" ht="25.5" x14ac:dyDescent="0.2">
      <c r="A90" s="31">
        <v>5</v>
      </c>
      <c r="B90" s="82" t="s">
        <v>143</v>
      </c>
      <c r="C90" s="87" t="s">
        <v>149</v>
      </c>
      <c r="D90" s="87" t="s">
        <v>149</v>
      </c>
      <c r="E90" s="65">
        <v>450</v>
      </c>
      <c r="F90" s="65">
        <v>450</v>
      </c>
      <c r="G90" s="42"/>
      <c r="H90" s="42"/>
      <c r="I90" s="42"/>
      <c r="J90" s="39"/>
      <c r="K90" s="39"/>
    </row>
    <row r="91" spans="1:11" ht="25.5" x14ac:dyDescent="0.2">
      <c r="A91" s="31">
        <v>6</v>
      </c>
      <c r="B91" s="82" t="s">
        <v>144</v>
      </c>
      <c r="C91" s="87" t="s">
        <v>149</v>
      </c>
      <c r="D91" s="87" t="s">
        <v>149</v>
      </c>
      <c r="E91" s="65">
        <f>566*0.76</f>
        <v>430.16</v>
      </c>
      <c r="F91" s="65">
        <f>566*0.76</f>
        <v>430.16</v>
      </c>
      <c r="G91" s="42"/>
      <c r="H91" s="42"/>
      <c r="I91" s="42"/>
      <c r="J91" s="39"/>
      <c r="K91" s="39"/>
    </row>
    <row r="92" spans="1:11" ht="25.5" x14ac:dyDescent="0.2">
      <c r="A92" s="31">
        <v>7</v>
      </c>
      <c r="B92" s="82" t="s">
        <v>145</v>
      </c>
      <c r="C92" s="87" t="s">
        <v>138</v>
      </c>
      <c r="D92" s="87" t="s">
        <v>138</v>
      </c>
      <c r="E92" s="33">
        <f>330*0.76</f>
        <v>250.8</v>
      </c>
      <c r="F92" s="34">
        <f>330*0.76</f>
        <v>250.8</v>
      </c>
      <c r="G92" s="42"/>
      <c r="H92" s="42"/>
      <c r="I92" s="42"/>
      <c r="J92" s="39"/>
      <c r="K92" s="39"/>
    </row>
    <row r="93" spans="1:11" ht="25.5" x14ac:dyDescent="0.2">
      <c r="A93" s="31">
        <v>8</v>
      </c>
      <c r="B93" s="82" t="s">
        <v>146</v>
      </c>
      <c r="C93" s="87" t="s">
        <v>150</v>
      </c>
      <c r="D93" s="87" t="s">
        <v>138</v>
      </c>
      <c r="E93" s="64">
        <f>50000*0.76</f>
        <v>38000</v>
      </c>
      <c r="F93" s="34">
        <f>15985.9*0.76</f>
        <v>12149.284</v>
      </c>
      <c r="G93" s="42"/>
      <c r="H93" s="42"/>
      <c r="I93" s="42"/>
      <c r="J93" s="39"/>
      <c r="K93" s="39"/>
    </row>
    <row r="94" spans="1:11" x14ac:dyDescent="0.2">
      <c r="A94" s="31">
        <v>9</v>
      </c>
      <c r="B94" s="82" t="s">
        <v>147</v>
      </c>
      <c r="C94" s="87" t="s">
        <v>150</v>
      </c>
      <c r="D94" s="87" t="s">
        <v>149</v>
      </c>
      <c r="E94" s="64">
        <f>6950*0.76</f>
        <v>5282</v>
      </c>
      <c r="F94" s="34">
        <f>800*0.76</f>
        <v>608</v>
      </c>
      <c r="G94" s="42"/>
      <c r="H94" s="42"/>
      <c r="I94" s="42"/>
      <c r="J94" s="39"/>
      <c r="K94" s="39"/>
    </row>
    <row r="95" spans="1:11" ht="25.5" x14ac:dyDescent="0.2">
      <c r="A95" s="31">
        <v>10</v>
      </c>
      <c r="B95" s="82" t="s">
        <v>148</v>
      </c>
      <c r="C95" s="87" t="s">
        <v>150</v>
      </c>
      <c r="D95" s="87" t="s">
        <v>149</v>
      </c>
      <c r="E95" s="64">
        <f>23400*0.76</f>
        <v>17784</v>
      </c>
      <c r="F95" s="34">
        <f>3600*0.76</f>
        <v>2736</v>
      </c>
      <c r="G95" s="42"/>
      <c r="H95" s="42"/>
      <c r="I95" s="42"/>
      <c r="J95" s="39"/>
      <c r="K95" s="39"/>
    </row>
    <row r="96" spans="1:11" x14ac:dyDescent="0.2">
      <c r="A96" s="20" t="s">
        <v>29</v>
      </c>
      <c r="B96" s="22" t="s">
        <v>30</v>
      </c>
      <c r="C96" s="45"/>
      <c r="D96" s="45"/>
      <c r="E96" s="23">
        <v>0</v>
      </c>
      <c r="F96" s="23">
        <v>0</v>
      </c>
      <c r="G96" s="45"/>
      <c r="H96" s="45"/>
      <c r="I96" s="45"/>
    </row>
    <row r="97" spans="1:11" x14ac:dyDescent="0.2">
      <c r="A97" s="20" t="s">
        <v>31</v>
      </c>
      <c r="B97" s="46" t="s">
        <v>32</v>
      </c>
      <c r="C97" s="45"/>
      <c r="D97" s="45"/>
      <c r="E97" s="47"/>
      <c r="F97" s="23">
        <f>SUM(F98:F102)</f>
        <v>45724.800000000003</v>
      </c>
      <c r="G97" s="45"/>
      <c r="H97" s="45"/>
      <c r="I97" s="45"/>
    </row>
    <row r="98" spans="1:11" x14ac:dyDescent="0.2">
      <c r="A98" s="16" t="s">
        <v>33</v>
      </c>
      <c r="B98" s="48" t="s">
        <v>34</v>
      </c>
      <c r="C98" s="42"/>
      <c r="D98" s="42"/>
      <c r="E98" s="49"/>
      <c r="F98" s="50">
        <f>63.5</f>
        <v>63.5</v>
      </c>
      <c r="G98" s="42"/>
      <c r="H98" s="42"/>
      <c r="I98" s="42"/>
    </row>
    <row r="99" spans="1:11" x14ac:dyDescent="0.2">
      <c r="A99" s="16" t="s">
        <v>35</v>
      </c>
      <c r="B99" s="48" t="s">
        <v>36</v>
      </c>
      <c r="C99" s="42"/>
      <c r="D99" s="42"/>
      <c r="E99" s="49"/>
      <c r="F99" s="50">
        <f>7.5*0.76</f>
        <v>5.7</v>
      </c>
      <c r="G99" s="42"/>
      <c r="H99" s="42"/>
      <c r="I99" s="42"/>
    </row>
    <row r="100" spans="1:11" x14ac:dyDescent="0.2">
      <c r="A100" s="16" t="s">
        <v>37</v>
      </c>
      <c r="B100" s="48" t="s">
        <v>38</v>
      </c>
      <c r="C100" s="42"/>
      <c r="D100" s="42"/>
      <c r="E100" s="49"/>
      <c r="F100" s="50">
        <f>18984+12309.9</f>
        <v>31293.9</v>
      </c>
      <c r="G100" s="42"/>
      <c r="H100" s="42"/>
      <c r="I100" s="42"/>
    </row>
    <row r="101" spans="1:11" x14ac:dyDescent="0.2">
      <c r="A101" s="16" t="s">
        <v>39</v>
      </c>
      <c r="B101" s="48" t="s">
        <v>40</v>
      </c>
      <c r="C101" s="42"/>
      <c r="D101" s="42"/>
      <c r="E101" s="49"/>
      <c r="F101" s="50">
        <f>2097.6+154.8+2276.7</f>
        <v>4529.1000000000004</v>
      </c>
      <c r="G101" s="42"/>
      <c r="H101" s="42"/>
      <c r="I101" s="42"/>
    </row>
    <row r="102" spans="1:11" x14ac:dyDescent="0.2">
      <c r="A102" s="16" t="s">
        <v>41</v>
      </c>
      <c r="B102" s="48" t="s">
        <v>42</v>
      </c>
      <c r="C102" s="42"/>
      <c r="D102" s="42"/>
      <c r="E102" s="49"/>
      <c r="F102" s="50">
        <v>9832.6</v>
      </c>
      <c r="G102" s="42"/>
      <c r="H102" s="42"/>
      <c r="I102" s="42"/>
    </row>
    <row r="103" spans="1:11" x14ac:dyDescent="0.2">
      <c r="A103" s="51"/>
      <c r="B103" s="52"/>
      <c r="C103" s="53"/>
      <c r="D103" s="53"/>
      <c r="E103" s="53"/>
      <c r="F103" s="54"/>
      <c r="G103" s="53"/>
      <c r="H103" s="53"/>
      <c r="I103" s="53"/>
    </row>
    <row r="104" spans="1:11" s="55" customFormat="1" ht="17.25" customHeight="1" x14ac:dyDescent="0.25">
      <c r="A104" s="89" t="s">
        <v>43</v>
      </c>
      <c r="B104" s="89"/>
      <c r="C104" s="89"/>
      <c r="D104" s="89"/>
      <c r="E104" s="89"/>
      <c r="F104" s="89"/>
      <c r="G104" s="89"/>
      <c r="H104" s="89"/>
      <c r="I104" s="89"/>
    </row>
    <row r="105" spans="1:11" s="56" customFormat="1" ht="15.75" x14ac:dyDescent="0.25">
      <c r="A105" s="56" t="s">
        <v>44</v>
      </c>
      <c r="B105" s="57"/>
      <c r="C105" s="58"/>
      <c r="D105" s="58"/>
      <c r="E105" s="58"/>
    </row>
    <row r="106" spans="1:11" s="56" customFormat="1" ht="28.5" customHeight="1" x14ac:dyDescent="0.25">
      <c r="A106" s="90" t="s">
        <v>45</v>
      </c>
      <c r="B106" s="90"/>
      <c r="C106" s="90"/>
      <c r="D106" s="90"/>
      <c r="E106" s="90"/>
      <c r="F106" s="90"/>
      <c r="G106" s="90"/>
      <c r="H106" s="90"/>
      <c r="I106" s="90"/>
    </row>
    <row r="107" spans="1:11" s="56" customFormat="1" ht="33.75" customHeight="1" x14ac:dyDescent="0.25">
      <c r="A107" s="90" t="s">
        <v>46</v>
      </c>
      <c r="B107" s="90"/>
      <c r="C107" s="90"/>
      <c r="D107" s="90"/>
      <c r="E107" s="90"/>
      <c r="F107" s="90"/>
      <c r="G107" s="90"/>
      <c r="H107" s="90"/>
      <c r="I107" s="90"/>
      <c r="J107" s="59"/>
      <c r="K107" s="59"/>
    </row>
    <row r="108" spans="1:11" s="56" customFormat="1" ht="32.25" customHeight="1" x14ac:dyDescent="0.25">
      <c r="A108" s="90" t="s">
        <v>47</v>
      </c>
      <c r="B108" s="90"/>
      <c r="C108" s="90"/>
      <c r="D108" s="90"/>
      <c r="E108" s="90"/>
      <c r="F108" s="90"/>
      <c r="G108" s="90"/>
      <c r="H108" s="90"/>
      <c r="I108" s="90"/>
    </row>
    <row r="109" spans="1:11" s="56" customFormat="1" ht="36" customHeight="1" x14ac:dyDescent="0.25">
      <c r="A109" s="90" t="s">
        <v>48</v>
      </c>
      <c r="B109" s="90"/>
      <c r="C109" s="90"/>
      <c r="D109" s="90"/>
      <c r="E109" s="90"/>
      <c r="F109" s="90"/>
      <c r="G109" s="90"/>
      <c r="H109" s="90"/>
      <c r="I109" s="90"/>
      <c r="J109" s="59"/>
      <c r="K109" s="59"/>
    </row>
    <row r="110" spans="1:11" s="56" customFormat="1" ht="26.25" customHeight="1" x14ac:dyDescent="0.25">
      <c r="A110" s="61"/>
      <c r="B110" s="61"/>
      <c r="C110" s="61"/>
      <c r="D110" s="61"/>
      <c r="E110" s="61"/>
      <c r="F110" s="61"/>
      <c r="G110" s="61"/>
      <c r="H110" s="61"/>
      <c r="I110" s="61"/>
      <c r="J110" s="59"/>
      <c r="K110" s="59"/>
    </row>
    <row r="111" spans="1:11" ht="21.75" customHeight="1" x14ac:dyDescent="0.2"/>
    <row r="116" spans="5:5" ht="15.75" x14ac:dyDescent="0.25">
      <c r="E116" s="60"/>
    </row>
  </sheetData>
  <mergeCells count="13">
    <mergeCell ref="A6:I6"/>
    <mergeCell ref="A7:I7"/>
    <mergeCell ref="A8:I8"/>
    <mergeCell ref="A10:A11"/>
    <mergeCell ref="B10:B11"/>
    <mergeCell ref="C10:D10"/>
    <mergeCell ref="E10:F10"/>
    <mergeCell ref="G10:I10"/>
    <mergeCell ref="A104:I104"/>
    <mergeCell ref="A106:I106"/>
    <mergeCell ref="A107:I107"/>
    <mergeCell ref="A108:I108"/>
    <mergeCell ref="A109:I109"/>
  </mergeCells>
  <pageMargins left="0.98425196850393704" right="0.59055118110236227" top="0.78740157480314965" bottom="0.78740157480314965" header="0.39370078740157483" footer="0.19685039370078741"/>
  <pageSetup paperSize="9" scale="79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2015-03-24T12:45:26Z</cp:lastPrinted>
  <dcterms:created xsi:type="dcterms:W3CDTF">2013-05-31T05:08:49Z</dcterms:created>
  <dcterms:modified xsi:type="dcterms:W3CDTF">2015-03-25T07:04:33Z</dcterms:modified>
</cp:coreProperties>
</file>