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9615" windowHeight="9720" activeTab="0"/>
  </bookViews>
  <sheets>
    <sheet name="Инвест.программы" sheetId="1" r:id="rId1"/>
  </sheets>
  <definedNames>
    <definedName name="_xlnm.Print_Area" localSheetId="0">'Инвест.программы'!$A$1:$I$128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8005 - строит.техника
</t>
        </r>
      </text>
    </comment>
  </commentList>
</comments>
</file>

<file path=xl/sharedStrings.xml><?xml version="1.0" encoding="utf-8"?>
<sst xmlns="http://schemas.openxmlformats.org/spreadsheetml/2006/main" count="396" uniqueCount="199">
  <si>
    <t>Приложение 4</t>
  </si>
  <si>
    <t>к распоряжению от _____________ № ____________</t>
  </si>
  <si>
    <t>Приложение 4б</t>
  </si>
  <si>
    <t xml:space="preserve">к приказу ФСТ России от 31 января 2011 г. № 36-э </t>
  </si>
  <si>
    <t>Информация об инвестиционных программах ОАО "Воронежоблгаз" на 2013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</si>
  <si>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</si>
  <si>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</si>
  <si>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</si>
  <si>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</si>
  <si>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</si>
  <si>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</si>
  <si>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</si>
  <si>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</si>
  <si>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</si>
  <si>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</si>
  <si>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</si>
  <si>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</si>
  <si>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</si>
  <si>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</si>
  <si>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</si>
  <si>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</si>
  <si>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</si>
  <si>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</si>
  <si>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</si>
  <si>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</si>
  <si>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Строительство газораспределительных сетей к восточному микрорайону г.Лиски</t>
  </si>
  <si>
    <t>ф325, ф530, ф219</t>
  </si>
  <si>
    <t>Строительство межпоселкового газопровода высокого давления до пос.Вознесеновка,  пос.Новоникольский,  пос.Первомайский,  пос.Шишлянникова, пос.Покровский, пос.Воскресенский Таловского района</t>
  </si>
  <si>
    <t>ф57, ф114, ф160,ф110, ф90, ф63</t>
  </si>
  <si>
    <t>Строительство газопровода высокого давления от с.Юрасовка Ольховатского района до с.Татарино Каменского района</t>
  </si>
  <si>
    <t>ф159</t>
  </si>
  <si>
    <t>Строительство газопровода высокого давления с установкой ПГБ в с. Раздолье Семилукского района</t>
  </si>
  <si>
    <t>ф89</t>
  </si>
  <si>
    <t>Строительство газопровода высокого давления к с. Ендовище Семилукского района</t>
  </si>
  <si>
    <t>ф219</t>
  </si>
  <si>
    <t>Строительство газопровода высокого давления от с. Б. Сомовец  до п. Колодеевка д. Грязцы Эртильского района</t>
  </si>
  <si>
    <t xml:space="preserve">ф108, ф160 ф110, ф63 </t>
  </si>
  <si>
    <t>Строительство газопровода низкого давления в п.Есипово Терновского района</t>
  </si>
  <si>
    <t>ф160, ф110, ф90, ф63</t>
  </si>
  <si>
    <t>Строительство газопровода высокого давления к индустриальному парку "Масловский" г. Воронеж</t>
  </si>
  <si>
    <t xml:space="preserve">ф426 </t>
  </si>
  <si>
    <t>Строительство газопровода высокого давления с установкой ШРП г. Борисоглебск в районе ГРС</t>
  </si>
  <si>
    <t>ф426, ф273</t>
  </si>
  <si>
    <t>Строительство газопровода высокого давления 0,6 мпа от АГРС Ямное-Московский проспект- Аэропорт г. Воронеж</t>
  </si>
  <si>
    <t>ф325</t>
  </si>
  <si>
    <t>Строительство межпоселкового газопровода высокого давления от с. Большая Полубяновка Острогожского района до с. Тихоревка Каменского района</t>
  </si>
  <si>
    <t>Монтаж ГРП на газопроводе высокого давления от ГРС п. Тенистый г. Воронеж</t>
  </si>
  <si>
    <t>ф273</t>
  </si>
  <si>
    <t>Проектные работы 2014г.</t>
  </si>
  <si>
    <t>газопроводы (прочие)</t>
  </si>
  <si>
    <t>Строительство газопровода  высокого и низкого давления с установкой ШРП  в с. Купянка, Богучарского района</t>
  </si>
  <si>
    <t>ф57, ф160, ф90</t>
  </si>
  <si>
    <t>Строительство газопровода низкого давления ул. Ушакова - ул. Л.Чайкиной г. Воронеж</t>
  </si>
  <si>
    <t>ф57, ф108</t>
  </si>
  <si>
    <t>Строительство - газификация детского православного лагеря "Кристалл" в п. Сомово, г. Воронеж</t>
  </si>
  <si>
    <t>ф89, ф90</t>
  </si>
  <si>
    <t xml:space="preserve">Строительство газопровода низкого давления г. Воронеж Правобережное лесничество - ж.м. Лесная Поляна </t>
  </si>
  <si>
    <t>ф108</t>
  </si>
  <si>
    <t>Строительство газопровода низкого давления ул.Волжская - пер.Прохладный г.Воронеж</t>
  </si>
  <si>
    <t>Строительство газопровода среднего и низкого давления с установкой ШРП по ул.Московский проспект,17 г.Воронеж</t>
  </si>
  <si>
    <t>ф57</t>
  </si>
  <si>
    <t xml:space="preserve">Строительство газопровода низкого давления  Рамонский район п.Новоподклетное ул. Песчанная - ул. Первомайская </t>
  </si>
  <si>
    <t>ф63</t>
  </si>
  <si>
    <t xml:space="preserve">Строительство газопровода  высокого и низкого давления с установкой ШРП  в г. Россошь  пер. Брикетный,  ул. Мира, ул. Трудовая </t>
  </si>
  <si>
    <t>Строительство газопровода среднего и низкого давления с установкой ШРП п. Давыдовка ул. К.Маркса Лискинского района</t>
  </si>
  <si>
    <t>ф110, ф63</t>
  </si>
  <si>
    <t xml:space="preserve">Строительство газопровода высокого и низкого давления с установкой ШРП по ул. Черняховского - ул. Чкалова г.Лиски </t>
  </si>
  <si>
    <t>Строительство газопровода высокого и низкого давления с установкой ШРП г. Лиски ул. Чехова, ул. Строителей, ул. Тургенева, ул. Никитина, ул. Вишнёвая, Тр. Резервы  Лискинского района</t>
  </si>
  <si>
    <t>ф160,  ф63, ф57</t>
  </si>
  <si>
    <t xml:space="preserve">Строительство газопровода высокого и низкого давления с установкой ШРП п. Комсомольский Рамонского района </t>
  </si>
  <si>
    <t>ф90, ф57, ф89</t>
  </si>
  <si>
    <t xml:space="preserve">Строительство газопровода высокого и низкого давления с установкой ШРП по ул. Петровская площадь- проспект Революции в г. Павловск Павловского р-на </t>
  </si>
  <si>
    <t xml:space="preserve">ф110,  ф63, ф57, ф89, </t>
  </si>
  <si>
    <t>Строительство газопровода среднего и низкого давления с установкой ШРП с. Залиман ул. Халтурина, ул. Садовая, ул. Набережная Богучарского района</t>
  </si>
  <si>
    <t>ф110,  ф63, ф57</t>
  </si>
  <si>
    <t>Строительство газопровода низкого давления ул. Колхозный путь - ул. Пионерская, пос. Отрожка г. Воронеж</t>
  </si>
  <si>
    <t>ф76</t>
  </si>
  <si>
    <t>Строительство газопровода высокого и низкого давления с установкой ШРП по ул. Ленина, ул. Свободы с. Новомарковка Кантемировского района</t>
  </si>
  <si>
    <t>ф76, ф110, ф90</t>
  </si>
  <si>
    <t>Строительство газопровода  низкого давления  по ул. Ленина, ул. Восточная с. Новомарковка Кантемировского района</t>
  </si>
  <si>
    <t>ф110, ф108</t>
  </si>
  <si>
    <t>Строительство газопровода низкого давления по ул. 9 Мая- ул. Пролетарская г. Поворино</t>
  </si>
  <si>
    <t>Строительство газопровода низкого давления ул. Красноармейская, с. Хохол Хохольского района</t>
  </si>
  <si>
    <t>Строительство газопровода высокого давления  от АГРС мкр-на Тенистый г. Воронеж для газоснабжения Шиловского массива</t>
  </si>
  <si>
    <t>Строительство газопровода высокого давления 1,2 категории установкой ШРП, ул.40 лет Октября г.Борисоглебск Борисоглебского района</t>
  </si>
  <si>
    <t>ф159, ф219</t>
  </si>
  <si>
    <t>Строительство газопровода высокого и низкого давления с установкой ШРП по ул.Нововоронежская-ул.Третьякова г. Воронеж</t>
  </si>
  <si>
    <t>Строительство газопровода высокого давления  1,2 категории установкой ШРП ул.Комсомольская-ул.Верхнезаводская г.Калач Калачеевского района</t>
  </si>
  <si>
    <t>ф159, ф160</t>
  </si>
  <si>
    <t>Строительство газопровода низкого давления ул.Полевая-ул.Мира с.Средний Икорец Лискинского района</t>
  </si>
  <si>
    <t>ф110</t>
  </si>
  <si>
    <t>Строительство газопровода среднего и низкого давления с установкой ШРП по ул.Е.Боброва с.Дракино Лискинского района</t>
  </si>
  <si>
    <t>Строительство газопровода низкого давления ул.Чижмакова-ул.Тимирязева  г.Новохоперск Новохоперского района</t>
  </si>
  <si>
    <t>ф63, ф90</t>
  </si>
  <si>
    <t>Строительство газопровода низкого давления по ул.Токарского-ул.Волвенкина с.Репьевка Репьевского района</t>
  </si>
  <si>
    <t>Строительство газопровода высокого и низкого давления с установкой ШРП по пер.Степной, газопровод низкого давления по ул.Войкова г.Россошь Россошанского района</t>
  </si>
  <si>
    <t>ф89, ф57</t>
  </si>
  <si>
    <t>Строительство газопровода низкого давления по ул.Воровского-ул.Кулибина в г.Россошь Россошанского района</t>
  </si>
  <si>
    <t>ф89, ф76</t>
  </si>
  <si>
    <t>Строительство газопровода низкого давления ул.Садовая, ул.Мира с.Землянск Семилукского района</t>
  </si>
  <si>
    <t>Строительство газопровода высокого давления 1 категории с ШРП, газопровода высокого давления 2 категории с ШРП и газопровода низкого давления ул.Советская -ул.Зелёная с.Петино Хохольского района</t>
  </si>
  <si>
    <t>ф89, ф160</t>
  </si>
  <si>
    <t xml:space="preserve">Строительство газопровода низкого давления ул. Василевского- ул. Садовая в с. Верхний Мамон, Верхне-Мамонского района </t>
  </si>
  <si>
    <t>Строительство газопровода низкого давления ул. 40 лет Октября-ул. ХХII Партсъезда в с. Верхний Мамон, Верхне-Мамонского района</t>
  </si>
  <si>
    <t>ф102</t>
  </si>
  <si>
    <t>Строительство газопровода высокого и низкого давления с установкой ШРП по ул. Советская с. Касьяновка, Кантемировского района</t>
  </si>
  <si>
    <t>Строительство газопровода низкого давления ул. Калинина-ул. Калинина с. Воробьёвка Воробьёвского района</t>
  </si>
  <si>
    <t>Строительство газопровода низкого давления п. Каменка ул. Мичурина- ул. Строителей</t>
  </si>
  <si>
    <t>Строительство станции ЭХЗ г. Воронеж, ул. Мало-Смоленская</t>
  </si>
  <si>
    <t>Строительство станции ЭХЗ г. Воронеж, ул. Октябрьской Революции</t>
  </si>
  <si>
    <t>Строительство станции ЭХЗ г. Воронеж, ул. Ведугская</t>
  </si>
  <si>
    <t>телеметрия ГРП и ЭЗУ</t>
  </si>
  <si>
    <t xml:space="preserve">II кв. 2013  </t>
  </si>
  <si>
    <t>здания*</t>
  </si>
  <si>
    <t>Производственная площадка для автотранспорта филиала "Воронежоблавтотранс" г. Воронеж, ул. Чебышева, 28"е"</t>
  </si>
  <si>
    <t>I кв. 2012</t>
  </si>
  <si>
    <t>Производственная база филиала "Торговый Дом" г. Воронеж, ул. Дубровина,19 а</t>
  </si>
  <si>
    <t>III кв. 2012</t>
  </si>
  <si>
    <t>Гараж филиала "Каменкарайгаз", п.г.т. Каменка, ул. Гагарина,33</t>
  </si>
  <si>
    <t>IV кв. 2013</t>
  </si>
  <si>
    <t>Административное здание филиала "Каменкарайгаз", п.г.т. Каменка, ул. Гагарина,34</t>
  </si>
  <si>
    <t>II кв. 2013</t>
  </si>
  <si>
    <t>III кв. 2013</t>
  </si>
  <si>
    <t>Металлический склад филиала "Каменкарайгаз", п.г.т. Каменка, ул. Гагарина,33</t>
  </si>
  <si>
    <t>Административное здание АДС филиала "Воронежгаз",г. Воронеж,ул. Конструкторов,82</t>
  </si>
  <si>
    <t>Металлический навес филиала "Семилукигаз" , г. Семилуки, ул. 25 лет Октября, 114</t>
  </si>
  <si>
    <t>I кв. 2013</t>
  </si>
  <si>
    <t>Металлический склад филиала "Хохольскийрайгаз", р.п.Хохольский, пер. Есенина, 25</t>
  </si>
  <si>
    <t xml:space="preserve"> Монтаж ПОС Здание филиала "Каменкарайгаз", ул. Гагарина,33 </t>
  </si>
  <si>
    <t>II кв. 2010</t>
  </si>
  <si>
    <t xml:space="preserve"> Монтаж ПОС Здание филиала "Грибановскийрайгаз",п.г.т. Грибановский ул.Толстого,6</t>
  </si>
  <si>
    <t xml:space="preserve"> Монтаж и установка системы видеонаблюдения                                  с. Новая Криуша, ул. Советская, 88б, филиал "Калачгаз" </t>
  </si>
  <si>
    <t xml:space="preserve"> Монтаж и установка системы видеонаблюдения                                         с. Манино, ул. Школьная, 37, филиал "Калачгаз" </t>
  </si>
  <si>
    <t xml:space="preserve"> Монтаж и установка системы видеонаблюдения                                с. Землянск, пл. Леженина,12-А филиал "Семилукигаз" </t>
  </si>
  <si>
    <t xml:space="preserve"> Монтаж и установка системы видеонаблюдения                                  р.п. Латная, ул. Ленина, 102-б, филиал "Семилукигаз" </t>
  </si>
  <si>
    <t>1.1.2.</t>
  </si>
  <si>
    <t xml:space="preserve">реконструируемые (модернизируемые) объекты </t>
  </si>
  <si>
    <t>газопроводы, ГРП, ШРП</t>
  </si>
  <si>
    <r>
      <t xml:space="preserve">Реконструкция газопровода низкого давления с Средний Икорец ул. Вокзальная Лискинского района, </t>
    </r>
    <r>
      <rPr>
        <i/>
        <sz val="10"/>
        <rFont val="Times New Roman"/>
        <family val="1"/>
      </rPr>
      <t>инвентарный № 20568,20363</t>
    </r>
  </si>
  <si>
    <t>ф108, ф159, ф110</t>
  </si>
  <si>
    <r>
      <t xml:space="preserve">Реконструкция газопровода низкого давления по ул. Деповская г. Россошь с просчётом гидравлики, </t>
    </r>
    <r>
      <rPr>
        <i/>
        <sz val="10"/>
        <rFont val="Times New Roman"/>
        <family val="1"/>
      </rPr>
      <t>инвентарный № 11233</t>
    </r>
  </si>
  <si>
    <t>ф108, ф110</t>
  </si>
  <si>
    <r>
      <t xml:space="preserve">Реконструкция газопровода высокого давления с установкой секционирующего устройства АГРС с. Ямное-с. Подгорное г. Воронеж,  </t>
    </r>
    <r>
      <rPr>
        <i/>
        <sz val="10"/>
        <rFont val="Times New Roman"/>
        <family val="1"/>
      </rPr>
      <t>инвентарный № 60862</t>
    </r>
  </si>
  <si>
    <r>
      <t xml:space="preserve">Реконструкция газопровода (ПУРГ- 1 шт.) с.Сохрановка -с.Лебединка до ГРП №305 "Богучаргаз" Богучарского района, </t>
    </r>
    <r>
      <rPr>
        <i/>
        <sz val="10"/>
        <rFont val="Times New Roman"/>
        <family val="1"/>
      </rPr>
      <t>инвентарный № 305</t>
    </r>
  </si>
  <si>
    <t>узел учета</t>
  </si>
  <si>
    <r>
      <t xml:space="preserve">Реконструкция газопровода низкого давления г.Воронеж ул.Пролетарская - ул.Крестьянская, </t>
    </r>
    <r>
      <rPr>
        <i/>
        <sz val="10"/>
        <rFont val="Times New Roman"/>
        <family val="1"/>
      </rPr>
      <t>инвентарный № 60572</t>
    </r>
  </si>
  <si>
    <r>
      <t xml:space="preserve">Реконструкция газопровода низкого давления Калачеевский район г.Калач ул.Школьная у д.17 - пл.Колхозный рынок, </t>
    </r>
    <r>
      <rPr>
        <i/>
        <sz val="10"/>
        <rFont val="Times New Roman"/>
        <family val="1"/>
      </rPr>
      <t>инвентарный № 560,287</t>
    </r>
  </si>
  <si>
    <r>
      <t xml:space="preserve">Реконструкция газопровода низкого давления по ул.Плеханова (нечётная сторона) в с.Вознесеновка Лискинского района, </t>
    </r>
    <r>
      <rPr>
        <i/>
        <sz val="10"/>
        <rFont val="Times New Roman"/>
        <family val="1"/>
      </rPr>
      <t>инвентарный № 20354</t>
    </r>
  </si>
  <si>
    <r>
      <t>Реконструкция газопровода низкого давления ул.25 лет Октября - ул.Волкова с реконструкцией газопровода по ул.1-й пер.25 лет Октября г.Лиски Лискинского района,</t>
    </r>
    <r>
      <rPr>
        <i/>
        <sz val="10"/>
        <rFont val="Times New Roman"/>
        <family val="1"/>
      </rPr>
      <t xml:space="preserve"> инвентарный № 20096</t>
    </r>
  </si>
  <si>
    <t>ф114</t>
  </si>
  <si>
    <r>
      <t xml:space="preserve">Реконструкция газопровода высокого и низкого давления по ул.Чапаева к д.39а в г.Семилуки Семилукского района, </t>
    </r>
    <r>
      <rPr>
        <i/>
        <sz val="10"/>
        <rFont val="Times New Roman"/>
        <family val="1"/>
      </rPr>
      <t>инвентарный № 631 лит 382а</t>
    </r>
  </si>
  <si>
    <t>ф57, ф89</t>
  </si>
  <si>
    <r>
      <t xml:space="preserve">Реконструкция газопровода среднего давления по ул.Героев Сибиряков, 65 , Воронеж г., </t>
    </r>
    <r>
      <rPr>
        <i/>
        <sz val="10"/>
        <rFont val="Times New Roman"/>
        <family val="1"/>
      </rPr>
      <t>инвентарный № 59877</t>
    </r>
  </si>
  <si>
    <t>ф426</t>
  </si>
  <si>
    <r>
      <t xml:space="preserve">Техперевооружение газораспределительной системы по ул.Некрасова, с. Заброды, Калачеевского района, </t>
    </r>
    <r>
      <rPr>
        <i/>
        <sz val="10"/>
        <rFont val="Times New Roman"/>
        <family val="1"/>
      </rPr>
      <t>инвентарный № 464-2 (от ПК1+85 до ПК1+90)</t>
    </r>
  </si>
  <si>
    <r>
      <t xml:space="preserve">Техперевооружение газораспределительной системы по ул.Некрасова, с. Заброды, Калачеевского района, </t>
    </r>
    <r>
      <rPr>
        <i/>
        <sz val="10"/>
        <rFont val="Times New Roman"/>
        <family val="1"/>
      </rPr>
      <t>инвентарный № 464-3 (от ПК2+85 до ПК2+16)</t>
    </r>
  </si>
  <si>
    <r>
      <t xml:space="preserve">Техперевооружение газораспределительной системы по ул.Некрасова, с. Заброды, Калачеевского района, </t>
    </r>
    <r>
      <rPr>
        <i/>
        <sz val="10"/>
        <rFont val="Times New Roman"/>
        <family val="1"/>
      </rPr>
      <t>инвентарный № 464-4 (от ПК0+00 до ПК0+02)</t>
    </r>
  </si>
  <si>
    <r>
      <t xml:space="preserve">Техническое перевооружение ГРП по ул. Минской, 35 г. Воронеж, </t>
    </r>
    <r>
      <rPr>
        <i/>
        <sz val="10"/>
        <rFont val="Times New Roman"/>
        <family val="1"/>
      </rPr>
      <t>инвентарный № 56306</t>
    </r>
  </si>
  <si>
    <r>
      <t xml:space="preserve">Реконструкция ГРП 72А № 85, 9  Января ул., 134, г.Воронеж, </t>
    </r>
    <r>
      <rPr>
        <i/>
        <sz val="10"/>
        <rFont val="Times New Roman"/>
        <family val="1"/>
      </rPr>
      <t>инвентарный №0000056817</t>
    </r>
  </si>
  <si>
    <r>
      <t xml:space="preserve">Реконструкция ГРП 34А № 32, 9  Января ул., 224, г.Воронеж, </t>
    </r>
    <r>
      <rPr>
        <i/>
        <sz val="10"/>
        <rFont val="Times New Roman"/>
        <family val="1"/>
      </rPr>
      <t>инвентарный № 0000056769</t>
    </r>
  </si>
  <si>
    <r>
      <t xml:space="preserve">Реконструкция ГРП 1А № 98, 9  Января ул.,  48, г.Воронеж, </t>
    </r>
    <r>
      <rPr>
        <i/>
        <sz val="10"/>
        <rFont val="Times New Roman"/>
        <family val="1"/>
      </rPr>
      <t>инвентарный № 0000058700</t>
    </r>
  </si>
  <si>
    <r>
      <t xml:space="preserve">Котельная филиала "Воронежгаз" г. Воронеж ул. Беговая, 215, </t>
    </r>
    <r>
      <rPr>
        <i/>
        <sz val="10"/>
        <rFont val="Times New Roman"/>
        <family val="1"/>
      </rPr>
      <t>инвентарный №0000008819</t>
    </r>
  </si>
  <si>
    <t>IV кв. 2012</t>
  </si>
  <si>
    <r>
      <t xml:space="preserve">Административное здание филиала " Богучаргаз",г. Богучар,ул.Транспортная,46, </t>
    </r>
    <r>
      <rPr>
        <i/>
        <sz val="10"/>
        <rFont val="Times New Roman"/>
        <family val="1"/>
      </rPr>
      <t>инвентарный №15</t>
    </r>
  </si>
  <si>
    <r>
      <t xml:space="preserve">Здание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№12</t>
    </r>
  </si>
  <si>
    <t>I кв. 2014</t>
  </si>
  <si>
    <r>
      <t xml:space="preserve">Гараж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 10-1</t>
    </r>
  </si>
  <si>
    <r>
      <t xml:space="preserve">Административное здание филиала "Таловаярайгаз" р.п. Таловая ул. Свободы, 44, </t>
    </r>
    <r>
      <rPr>
        <i/>
        <sz val="11"/>
        <rFont val="Times New Roman"/>
        <family val="1"/>
      </rPr>
      <t>инвентарный №:0000000092</t>
    </r>
  </si>
  <si>
    <r>
      <t xml:space="preserve">Гараж филиала "Таловаярайгаз", р.п. Таловая, ул. Свободы, 44, </t>
    </r>
    <r>
      <rPr>
        <i/>
        <sz val="11"/>
        <rFont val="Times New Roman"/>
        <family val="1"/>
      </rPr>
      <t>инвентарный №:000000136</t>
    </r>
  </si>
  <si>
    <r>
      <t xml:space="preserve"> Реконструкция системы видеонаблюдения                                        п.г.т. Каменка, ул. Гагарина, 33 филиал "Каменкарайгаз" , </t>
    </r>
    <r>
      <rPr>
        <i/>
        <sz val="10"/>
        <rFont val="Times New Roman"/>
        <family val="1"/>
      </rPr>
      <t>инвентарный № ОСЖ 010156</t>
    </r>
  </si>
  <si>
    <r>
      <t xml:space="preserve">Реконструкция системы видеонаблюдения                                         п.г.т. Грибановский, ул. Толстого, 6 филиал "Грибановкийрайгаз" , </t>
    </r>
    <r>
      <rPr>
        <i/>
        <sz val="10"/>
        <rFont val="Times New Roman"/>
        <family val="1"/>
      </rPr>
      <t>инвентарный № 989</t>
    </r>
  </si>
  <si>
    <r>
      <t xml:space="preserve"> Реконструкция системы видеонаблюдения                                        г. Воронеж, ул. Чебышева, 28,филиал "Воронежоблавтотранс" , </t>
    </r>
    <r>
      <rPr>
        <i/>
        <sz val="10"/>
        <rFont val="Times New Roman"/>
        <family val="1"/>
      </rPr>
      <t>инвентарный № 0000100727</t>
    </r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</si>
  <si>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</si>
  <si>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</si>
  <si>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</si>
  <si>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</si>
  <si>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</si>
  <si>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</si>
  <si>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</si>
  <si>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</si>
  <si>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</si>
  <si>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</si>
  <si>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</si>
  <si>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</si>
  <si>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</si>
  <si>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</si>
  <si>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</si>
  <si>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</si>
  <si>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</si>
  <si>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</si>
  <si>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</si>
  <si>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</si>
  <si>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r>
      <t xml:space="preserve">Склад  филиала " Богучаргаз",г. Богучар,ул.Транспортная,46, </t>
    </r>
    <r>
      <rPr>
        <i/>
        <sz val="10"/>
        <rFont val="Times New Roman"/>
        <family val="1"/>
      </rPr>
      <t>инвентарный №20</t>
    </r>
  </si>
  <si>
    <r>
      <t xml:space="preserve">Склад филиала "Грибановкарайгаз" , п.г.т.Грибановский, ул. Толстого, 6, </t>
    </r>
    <r>
      <rPr>
        <i/>
        <sz val="10"/>
        <rFont val="Times New Roman"/>
        <family val="1"/>
      </rPr>
      <t>инвентарный № 982</t>
    </r>
  </si>
  <si>
    <t>IV кв. 2012г.</t>
  </si>
  <si>
    <t>IV кв.2013</t>
  </si>
  <si>
    <t>II кв. 2012</t>
  </si>
  <si>
    <t>II кв.2013</t>
  </si>
  <si>
    <t>количество газорегуляторных пунктов, ед.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</si>
</sst>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0"/>
      <color indexed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4" fontId="3" fillId="0" borderId="0" xfId="0" applyNumberFormat="1" applyFont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indent="1"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5" borderId="10" xfId="0" applyFont="1" applyFill="1" applyBorder="1" applyAlignment="1">
      <alignment horizontal="right" indent="1"/>
    </xf>
    <xf numFmtId="1" fontId="3" fillId="35" borderId="12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15" applyFont="1" applyFill="1" applyBorder="1" applyAlignment="1">
      <alignment wrapText="1"/>
      <protection/>
    </xf>
    <xf numFmtId="2" fontId="3" fillId="0" borderId="0" xfId="0" applyNumberFormat="1" applyFont="1" applyFill="1" applyAlignment="1">
      <alignment/>
    </xf>
    <xf numFmtId="4" fontId="3" fillId="36" borderId="10" xfId="0" applyNumberFormat="1" applyFont="1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0" borderId="14" xfId="59" applyFont="1" applyFill="1" applyBorder="1" applyAlignment="1">
      <alignment horizontal="left" wrapText="1"/>
      <protection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left" wrapText="1" indent="1"/>
    </xf>
    <xf numFmtId="0" fontId="3" fillId="35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wrapText="1"/>
    </xf>
    <xf numFmtId="0" fontId="3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7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tabSelected="1" view="pageBreakPreview" zoomScaleSheetLayoutView="100" zoomScalePageLayoutView="0" workbookViewId="0" topLeftCell="A7">
      <pane xSplit="2" ySplit="7" topLeftCell="C122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C13" sqref="C13"/>
    </sheetView>
  </sheetViews>
  <sheetFormatPr defaultColWidth="9.00390625" defaultRowHeight="12.75"/>
  <cols>
    <col min="1" max="1" width="7.625" style="3" customWidth="1"/>
    <col min="2" max="2" width="52.125" style="3" customWidth="1"/>
    <col min="3" max="3" width="10.625" style="3" customWidth="1"/>
    <col min="4" max="4" width="9.75390625" style="3" customWidth="1"/>
    <col min="5" max="5" width="11.75390625" style="3" customWidth="1"/>
    <col min="6" max="6" width="11.00390625" style="3" customWidth="1"/>
    <col min="7" max="7" width="13.875" style="3" customWidth="1"/>
    <col min="8" max="8" width="13.75390625" style="3" customWidth="1"/>
    <col min="9" max="9" width="20.25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="1" customFormat="1" ht="18.75" customHeight="1">
      <c r="I1" s="2" t="s">
        <v>0</v>
      </c>
    </row>
    <row r="2" s="1" customFormat="1" ht="18.75" customHeight="1">
      <c r="I2" s="2" t="s">
        <v>1</v>
      </c>
    </row>
    <row r="3" ht="12.75"/>
    <row r="4" ht="18.75" customHeight="1">
      <c r="I4" s="2" t="s">
        <v>2</v>
      </c>
    </row>
    <row r="5" ht="15.75">
      <c r="I5" s="2" t="s">
        <v>3</v>
      </c>
    </row>
    <row r="6" ht="15.75">
      <c r="I6" s="2"/>
    </row>
    <row r="7" ht="12.75"/>
    <row r="8" spans="2:11" ht="15.75" customHeight="1">
      <c r="B8" s="94" t="s">
        <v>4</v>
      </c>
      <c r="C8" s="94"/>
      <c r="D8" s="94"/>
      <c r="E8" s="94"/>
      <c r="F8" s="94"/>
      <c r="G8" s="94"/>
      <c r="H8" s="94"/>
      <c r="I8" s="94"/>
      <c r="J8" s="4"/>
      <c r="K8" s="4"/>
    </row>
    <row r="9" spans="2:10" ht="12.75">
      <c r="B9" s="5"/>
      <c r="C9" s="5"/>
      <c r="D9" s="5"/>
      <c r="F9" s="95" t="s">
        <v>5</v>
      </c>
      <c r="G9" s="95"/>
      <c r="H9" s="95"/>
      <c r="I9" s="95"/>
      <c r="J9" s="6"/>
    </row>
    <row r="10" spans="2:11" ht="15.75">
      <c r="B10" s="96" t="s">
        <v>6</v>
      </c>
      <c r="C10" s="96"/>
      <c r="D10" s="96"/>
      <c r="E10" s="96"/>
      <c r="F10" s="96"/>
      <c r="G10" s="96"/>
      <c r="H10" s="96"/>
      <c r="I10" s="96"/>
      <c r="J10" s="96"/>
      <c r="K10" s="96"/>
    </row>
    <row r="11" ht="12.75"/>
    <row r="12" spans="1:9" ht="29.25" customHeight="1">
      <c r="A12" s="97" t="s">
        <v>7</v>
      </c>
      <c r="B12" s="97" t="s">
        <v>8</v>
      </c>
      <c r="C12" s="99" t="s">
        <v>9</v>
      </c>
      <c r="D12" s="100"/>
      <c r="E12" s="99" t="s">
        <v>10</v>
      </c>
      <c r="F12" s="100"/>
      <c r="G12" s="99" t="s">
        <v>11</v>
      </c>
      <c r="H12" s="101"/>
      <c r="I12" s="100"/>
    </row>
    <row r="13" spans="1:9" ht="51">
      <c r="A13" s="98"/>
      <c r="B13" s="98"/>
      <c r="C13" s="7" t="s">
        <v>12</v>
      </c>
      <c r="D13" s="7" t="s">
        <v>13</v>
      </c>
      <c r="E13" s="8" t="s">
        <v>14</v>
      </c>
      <c r="F13" s="8" t="s">
        <v>15</v>
      </c>
      <c r="G13" s="7" t="s">
        <v>16</v>
      </c>
      <c r="H13" s="7" t="s">
        <v>17</v>
      </c>
      <c r="I13" s="7" t="s">
        <v>198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10" ht="12.75">
      <c r="A15" s="10">
        <v>1</v>
      </c>
      <c r="B15" s="11" t="s">
        <v>18</v>
      </c>
      <c r="C15" s="12"/>
      <c r="D15" s="12"/>
      <c r="E15" s="79"/>
      <c r="F15" s="80">
        <f>F16+F122+F123</f>
        <v>213372.703</v>
      </c>
      <c r="G15" s="12"/>
      <c r="H15" s="12"/>
      <c r="I15" s="12"/>
      <c r="J15" s="13"/>
    </row>
    <row r="16" spans="1:9" ht="25.5">
      <c r="A16" s="14" t="s">
        <v>19</v>
      </c>
      <c r="B16" s="15" t="s">
        <v>20</v>
      </c>
      <c r="C16" s="12"/>
      <c r="D16" s="12"/>
      <c r="E16" s="81">
        <f>E17+E90</f>
        <v>298409.00080000004</v>
      </c>
      <c r="F16" s="81">
        <f>F17+F90</f>
        <v>181654.323</v>
      </c>
      <c r="G16" s="16"/>
      <c r="H16" s="16"/>
      <c r="I16" s="16"/>
    </row>
    <row r="17" spans="1:9" ht="13.5" customHeight="1">
      <c r="A17" s="17" t="s">
        <v>21</v>
      </c>
      <c r="B17" s="18" t="s">
        <v>22</v>
      </c>
      <c r="C17" s="19"/>
      <c r="D17" s="19"/>
      <c r="E17" s="82">
        <f>E18+E74+E75</f>
        <v>228525.6808</v>
      </c>
      <c r="F17" s="82">
        <f>F18+F74+F75</f>
        <v>147396.973</v>
      </c>
      <c r="G17" s="19"/>
      <c r="H17" s="19"/>
      <c r="I17" s="19"/>
    </row>
    <row r="18" spans="1:9" s="24" customFormat="1" ht="12.75">
      <c r="A18" s="20"/>
      <c r="B18" s="21" t="s">
        <v>23</v>
      </c>
      <c r="C18" s="22"/>
      <c r="D18" s="22"/>
      <c r="E18" s="83">
        <f>E19+E34</f>
        <v>168734.65</v>
      </c>
      <c r="F18" s="83">
        <f>F19+F34</f>
        <v>129754.76000000001</v>
      </c>
      <c r="G18" s="23"/>
      <c r="H18" s="22"/>
      <c r="I18" s="23"/>
    </row>
    <row r="19" spans="1:9" s="24" customFormat="1" ht="12.75">
      <c r="A19" s="20"/>
      <c r="B19" s="25" t="s">
        <v>24</v>
      </c>
      <c r="C19" s="22"/>
      <c r="D19" s="22"/>
      <c r="E19" s="83">
        <f>SUM(E20:E33)</f>
        <v>136175.96</v>
      </c>
      <c r="F19" s="83">
        <f>SUM(F20:F33)</f>
        <v>106480.00000000001</v>
      </c>
      <c r="G19" s="26"/>
      <c r="H19" s="22"/>
      <c r="I19" s="27"/>
    </row>
    <row r="20" spans="1:9" s="24" customFormat="1" ht="25.5">
      <c r="A20" s="28">
        <v>1</v>
      </c>
      <c r="B20" s="29" t="s">
        <v>25</v>
      </c>
      <c r="C20" s="30" t="s">
        <v>121</v>
      </c>
      <c r="D20" s="30" t="s">
        <v>122</v>
      </c>
      <c r="E20" s="84">
        <v>10200</v>
      </c>
      <c r="F20" s="84">
        <v>8395.34</v>
      </c>
      <c r="G20" s="32">
        <v>9</v>
      </c>
      <c r="H20" s="30" t="s">
        <v>26</v>
      </c>
      <c r="I20" s="34">
        <v>1</v>
      </c>
    </row>
    <row r="21" spans="1:9" s="24" customFormat="1" ht="51">
      <c r="A21" s="28">
        <v>2</v>
      </c>
      <c r="B21" s="35" t="s">
        <v>27</v>
      </c>
      <c r="C21" s="30" t="s">
        <v>162</v>
      </c>
      <c r="D21" s="30" t="s">
        <v>119</v>
      </c>
      <c r="E21" s="84">
        <v>23200</v>
      </c>
      <c r="F21" s="84">
        <v>15393.9</v>
      </c>
      <c r="G21" s="32">
        <v>22.8</v>
      </c>
      <c r="H21" s="43" t="s">
        <v>28</v>
      </c>
      <c r="I21" s="34">
        <v>8</v>
      </c>
    </row>
    <row r="22" spans="1:9" s="24" customFormat="1" ht="38.25">
      <c r="A22" s="28">
        <v>3</v>
      </c>
      <c r="B22" s="35" t="s">
        <v>29</v>
      </c>
      <c r="C22" s="30" t="s">
        <v>126</v>
      </c>
      <c r="D22" s="30" t="s">
        <v>119</v>
      </c>
      <c r="E22" s="84">
        <v>18332.44</v>
      </c>
      <c r="F22" s="84">
        <v>16860.22</v>
      </c>
      <c r="G22" s="32">
        <v>17</v>
      </c>
      <c r="H22" s="30" t="s">
        <v>30</v>
      </c>
      <c r="I22" s="34"/>
    </row>
    <row r="23" spans="1:9" s="24" customFormat="1" ht="31.5" customHeight="1">
      <c r="A23" s="28">
        <v>4</v>
      </c>
      <c r="B23" s="29" t="s">
        <v>31</v>
      </c>
      <c r="C23" s="30" t="s">
        <v>162</v>
      </c>
      <c r="D23" s="30" t="s">
        <v>121</v>
      </c>
      <c r="E23" s="84">
        <v>5350.74</v>
      </c>
      <c r="F23" s="84">
        <v>1000</v>
      </c>
      <c r="G23" s="32">
        <v>1.97</v>
      </c>
      <c r="H23" s="30" t="s">
        <v>32</v>
      </c>
      <c r="I23" s="34">
        <v>1</v>
      </c>
    </row>
    <row r="24" spans="1:9" s="24" customFormat="1" ht="25.5">
      <c r="A24" s="28">
        <v>5</v>
      </c>
      <c r="B24" s="29" t="s">
        <v>33</v>
      </c>
      <c r="C24" s="30" t="s">
        <v>162</v>
      </c>
      <c r="D24" s="30" t="s">
        <v>121</v>
      </c>
      <c r="E24" s="84">
        <v>8558.8</v>
      </c>
      <c r="F24" s="84">
        <v>3336.05</v>
      </c>
      <c r="G24" s="32">
        <v>3.82</v>
      </c>
      <c r="H24" s="30" t="s">
        <v>34</v>
      </c>
      <c r="I24" s="34">
        <v>1</v>
      </c>
    </row>
    <row r="25" spans="1:9" s="24" customFormat="1" ht="25.5">
      <c r="A25" s="28">
        <v>6</v>
      </c>
      <c r="B25" s="29" t="s">
        <v>35</v>
      </c>
      <c r="C25" s="30" t="s">
        <v>162</v>
      </c>
      <c r="D25" s="30" t="s">
        <v>122</v>
      </c>
      <c r="E25" s="84">
        <v>14178.3</v>
      </c>
      <c r="F25" s="84">
        <v>7346.06</v>
      </c>
      <c r="G25" s="32">
        <v>9.26</v>
      </c>
      <c r="H25" s="43" t="s">
        <v>36</v>
      </c>
      <c r="I25" s="34">
        <v>4</v>
      </c>
    </row>
    <row r="26" spans="1:9" s="24" customFormat="1" ht="25.5">
      <c r="A26" s="28">
        <v>7</v>
      </c>
      <c r="B26" s="29" t="s">
        <v>37</v>
      </c>
      <c r="C26" s="30" t="s">
        <v>119</v>
      </c>
      <c r="D26" s="30" t="s">
        <v>126</v>
      </c>
      <c r="E26" s="84">
        <v>3830</v>
      </c>
      <c r="F26" s="84">
        <v>1983.23</v>
      </c>
      <c r="G26" s="32">
        <v>3.2</v>
      </c>
      <c r="H26" s="43" t="s">
        <v>38</v>
      </c>
      <c r="I26" s="34"/>
    </row>
    <row r="27" spans="1:9" s="24" customFormat="1" ht="25.5">
      <c r="A27" s="28">
        <v>8</v>
      </c>
      <c r="B27" s="29" t="s">
        <v>39</v>
      </c>
      <c r="C27" s="30" t="s">
        <v>121</v>
      </c>
      <c r="D27" s="30" t="s">
        <v>119</v>
      </c>
      <c r="E27" s="84">
        <v>9899.98</v>
      </c>
      <c r="F27" s="84">
        <v>9167.4</v>
      </c>
      <c r="G27" s="32">
        <v>3</v>
      </c>
      <c r="H27" s="30" t="s">
        <v>40</v>
      </c>
      <c r="I27" s="34"/>
    </row>
    <row r="28" spans="1:9" s="24" customFormat="1" ht="25.5">
      <c r="A28" s="28">
        <v>9</v>
      </c>
      <c r="B28" s="29" t="s">
        <v>41</v>
      </c>
      <c r="C28" s="30" t="s">
        <v>121</v>
      </c>
      <c r="D28" s="30" t="s">
        <v>122</v>
      </c>
      <c r="E28" s="84">
        <v>950</v>
      </c>
      <c r="F28" s="84">
        <v>950</v>
      </c>
      <c r="G28" s="32">
        <v>0.2</v>
      </c>
      <c r="H28" s="30" t="s">
        <v>42</v>
      </c>
      <c r="I28" s="34">
        <v>1</v>
      </c>
    </row>
    <row r="29" spans="1:9" s="24" customFormat="1" ht="25.5">
      <c r="A29" s="28">
        <v>10</v>
      </c>
      <c r="B29" s="29" t="s">
        <v>43</v>
      </c>
      <c r="C29" s="30" t="s">
        <v>122</v>
      </c>
      <c r="D29" s="30" t="s">
        <v>119</v>
      </c>
      <c r="E29" s="84">
        <v>8603.4</v>
      </c>
      <c r="F29" s="84">
        <v>7403.4</v>
      </c>
      <c r="G29" s="32">
        <v>2.6</v>
      </c>
      <c r="H29" s="30" t="s">
        <v>44</v>
      </c>
      <c r="I29" s="34"/>
    </row>
    <row r="30" spans="1:9" s="24" customFormat="1" ht="38.25">
      <c r="A30" s="28">
        <v>11</v>
      </c>
      <c r="B30" s="29" t="s">
        <v>45</v>
      </c>
      <c r="C30" s="30" t="s">
        <v>121</v>
      </c>
      <c r="D30" s="30" t="s">
        <v>119</v>
      </c>
      <c r="E30" s="84">
        <v>29974.6</v>
      </c>
      <c r="F30" s="84">
        <v>29974.6</v>
      </c>
      <c r="G30" s="32">
        <v>15</v>
      </c>
      <c r="H30" s="30" t="s">
        <v>34</v>
      </c>
      <c r="I30" s="34"/>
    </row>
    <row r="31" spans="1:9" s="24" customFormat="1" ht="25.5">
      <c r="A31" s="28">
        <v>12</v>
      </c>
      <c r="B31" s="29" t="s">
        <v>46</v>
      </c>
      <c r="C31" s="30" t="s">
        <v>121</v>
      </c>
      <c r="D31" s="30" t="s">
        <v>195</v>
      </c>
      <c r="E31" s="84">
        <v>3097.7</v>
      </c>
      <c r="F31" s="84">
        <v>3097.8</v>
      </c>
      <c r="G31" s="32"/>
      <c r="H31" s="30" t="s">
        <v>47</v>
      </c>
      <c r="I31" s="34">
        <v>2</v>
      </c>
    </row>
    <row r="32" spans="1:9" s="24" customFormat="1" ht="25.5">
      <c r="A32" s="28">
        <v>13</v>
      </c>
      <c r="B32" s="29" t="s">
        <v>43</v>
      </c>
      <c r="C32" s="28"/>
      <c r="D32" s="28"/>
      <c r="E32" s="85"/>
      <c r="F32" s="85">
        <v>1200</v>
      </c>
      <c r="G32" s="28"/>
      <c r="H32" s="28"/>
      <c r="I32" s="28"/>
    </row>
    <row r="33" spans="1:9" ht="12.75">
      <c r="A33" s="7">
        <v>14</v>
      </c>
      <c r="B33" s="36" t="s">
        <v>48</v>
      </c>
      <c r="C33" s="7"/>
      <c r="D33" s="7"/>
      <c r="E33" s="86"/>
      <c r="F33" s="86">
        <v>372</v>
      </c>
      <c r="G33" s="7"/>
      <c r="H33" s="7"/>
      <c r="I33" s="7"/>
    </row>
    <row r="34" spans="1:11" ht="12.75">
      <c r="A34" s="37"/>
      <c r="B34" s="37" t="s">
        <v>49</v>
      </c>
      <c r="C34" s="38"/>
      <c r="D34" s="38"/>
      <c r="E34" s="87">
        <f>SUM(E35:E73)</f>
        <v>32558.689999999995</v>
      </c>
      <c r="F34" s="87">
        <f>SUM(F35:F73)</f>
        <v>23274.76</v>
      </c>
      <c r="G34" s="39"/>
      <c r="H34" s="40"/>
      <c r="I34" s="40"/>
      <c r="J34" s="41"/>
      <c r="K34" s="41"/>
    </row>
    <row r="35" spans="1:9" s="24" customFormat="1" ht="25.5">
      <c r="A35" s="28">
        <v>1</v>
      </c>
      <c r="B35" s="29" t="s">
        <v>50</v>
      </c>
      <c r="C35" s="30" t="s">
        <v>117</v>
      </c>
      <c r="D35" s="30" t="s">
        <v>126</v>
      </c>
      <c r="E35" s="84">
        <v>1098.64</v>
      </c>
      <c r="F35" s="88">
        <v>134.33</v>
      </c>
      <c r="G35" s="42">
        <v>0.52</v>
      </c>
      <c r="H35" s="43" t="s">
        <v>51</v>
      </c>
      <c r="I35" s="43">
        <v>1</v>
      </c>
    </row>
    <row r="36" spans="1:9" s="24" customFormat="1" ht="25.5">
      <c r="A36" s="28">
        <v>2</v>
      </c>
      <c r="B36" s="29" t="s">
        <v>52</v>
      </c>
      <c r="C36" s="30" t="s">
        <v>162</v>
      </c>
      <c r="D36" s="30" t="s">
        <v>126</v>
      </c>
      <c r="E36" s="84">
        <v>520.57</v>
      </c>
      <c r="F36" s="88">
        <v>20</v>
      </c>
      <c r="G36" s="42">
        <v>0.125</v>
      </c>
      <c r="H36" s="43" t="s">
        <v>53</v>
      </c>
      <c r="I36" s="43"/>
    </row>
    <row r="37" spans="1:9" s="24" customFormat="1" ht="25.5">
      <c r="A37" s="28">
        <v>3</v>
      </c>
      <c r="B37" s="29" t="s">
        <v>54</v>
      </c>
      <c r="C37" s="30" t="s">
        <v>162</v>
      </c>
      <c r="D37" s="30" t="s">
        <v>126</v>
      </c>
      <c r="E37" s="84">
        <v>706.89</v>
      </c>
      <c r="F37" s="88">
        <v>190.63</v>
      </c>
      <c r="G37" s="42">
        <v>0.05</v>
      </c>
      <c r="H37" s="43" t="s">
        <v>55</v>
      </c>
      <c r="I37" s="43"/>
    </row>
    <row r="38" spans="1:9" s="24" customFormat="1" ht="25.5">
      <c r="A38" s="28">
        <v>4</v>
      </c>
      <c r="B38" s="29" t="s">
        <v>56</v>
      </c>
      <c r="C38" s="30" t="s">
        <v>162</v>
      </c>
      <c r="D38" s="30" t="s">
        <v>126</v>
      </c>
      <c r="E38" s="84">
        <v>377.86</v>
      </c>
      <c r="F38" s="88">
        <v>112.71</v>
      </c>
      <c r="G38" s="42">
        <v>0.1</v>
      </c>
      <c r="H38" s="43" t="s">
        <v>57</v>
      </c>
      <c r="I38" s="43"/>
    </row>
    <row r="39" spans="1:9" s="24" customFormat="1" ht="25.5">
      <c r="A39" s="28">
        <v>5</v>
      </c>
      <c r="B39" s="29" t="s">
        <v>58</v>
      </c>
      <c r="C39" s="30" t="s">
        <v>162</v>
      </c>
      <c r="D39" s="30" t="s">
        <v>126</v>
      </c>
      <c r="E39" s="84">
        <v>780.53</v>
      </c>
      <c r="F39" s="88">
        <v>482.95</v>
      </c>
      <c r="G39" s="42">
        <v>0.3</v>
      </c>
      <c r="H39" s="43" t="s">
        <v>30</v>
      </c>
      <c r="I39" s="43"/>
    </row>
    <row r="40" spans="1:9" s="24" customFormat="1" ht="38.25">
      <c r="A40" s="28">
        <v>6</v>
      </c>
      <c r="B40" s="29" t="s">
        <v>59</v>
      </c>
      <c r="C40" s="30" t="s">
        <v>196</v>
      </c>
      <c r="D40" s="30" t="s">
        <v>194</v>
      </c>
      <c r="E40" s="84">
        <v>367.15</v>
      </c>
      <c r="F40" s="88">
        <v>0</v>
      </c>
      <c r="G40" s="42">
        <v>0.028</v>
      </c>
      <c r="H40" s="43" t="s">
        <v>60</v>
      </c>
      <c r="I40" s="43">
        <v>1</v>
      </c>
    </row>
    <row r="41" spans="1:9" s="24" customFormat="1" ht="38.25">
      <c r="A41" s="28">
        <v>7</v>
      </c>
      <c r="B41" s="29" t="s">
        <v>61</v>
      </c>
      <c r="C41" s="30" t="s">
        <v>162</v>
      </c>
      <c r="D41" s="30" t="s">
        <v>126</v>
      </c>
      <c r="E41" s="84">
        <v>295.96</v>
      </c>
      <c r="F41" s="88">
        <v>20</v>
      </c>
      <c r="G41" s="42">
        <v>0.1</v>
      </c>
      <c r="H41" s="43" t="s">
        <v>62</v>
      </c>
      <c r="I41" s="43"/>
    </row>
    <row r="42" spans="1:9" s="24" customFormat="1" ht="38.25">
      <c r="A42" s="28">
        <v>8</v>
      </c>
      <c r="B42" s="29" t="s">
        <v>63</v>
      </c>
      <c r="C42" s="30" t="s">
        <v>162</v>
      </c>
      <c r="D42" s="30" t="s">
        <v>126</v>
      </c>
      <c r="E42" s="84">
        <v>615.28</v>
      </c>
      <c r="F42" s="88">
        <v>166.3</v>
      </c>
      <c r="G42" s="42">
        <v>0.04</v>
      </c>
      <c r="H42" s="43" t="s">
        <v>53</v>
      </c>
      <c r="I42" s="43">
        <v>1</v>
      </c>
    </row>
    <row r="43" spans="1:9" s="24" customFormat="1" ht="38.25">
      <c r="A43" s="28">
        <v>9</v>
      </c>
      <c r="B43" s="29" t="s">
        <v>64</v>
      </c>
      <c r="C43" s="30" t="s">
        <v>162</v>
      </c>
      <c r="D43" s="30" t="s">
        <v>126</v>
      </c>
      <c r="E43" s="84">
        <v>1801.45</v>
      </c>
      <c r="F43" s="88">
        <v>1267.11</v>
      </c>
      <c r="G43" s="42">
        <v>0.92</v>
      </c>
      <c r="H43" s="43" t="s">
        <v>65</v>
      </c>
      <c r="I43" s="43">
        <v>2</v>
      </c>
    </row>
    <row r="44" spans="1:9" s="24" customFormat="1" ht="38.25">
      <c r="A44" s="28">
        <v>10</v>
      </c>
      <c r="B44" s="29" t="s">
        <v>66</v>
      </c>
      <c r="C44" s="30" t="s">
        <v>162</v>
      </c>
      <c r="D44" s="30" t="s">
        <v>126</v>
      </c>
      <c r="E44" s="84">
        <v>791</v>
      </c>
      <c r="F44" s="88">
        <v>312.68</v>
      </c>
      <c r="G44" s="42">
        <v>0.17</v>
      </c>
      <c r="H44" s="43" t="s">
        <v>53</v>
      </c>
      <c r="I44" s="43">
        <v>1</v>
      </c>
    </row>
    <row r="45" spans="1:9" s="24" customFormat="1" ht="51">
      <c r="A45" s="28">
        <v>11</v>
      </c>
      <c r="B45" s="29" t="s">
        <v>67</v>
      </c>
      <c r="C45" s="30" t="s">
        <v>162</v>
      </c>
      <c r="D45" s="30" t="s">
        <v>126</v>
      </c>
      <c r="E45" s="84">
        <v>1779.18</v>
      </c>
      <c r="F45" s="88">
        <v>1283.96</v>
      </c>
      <c r="G45" s="42">
        <v>0.59</v>
      </c>
      <c r="H45" s="43" t="s">
        <v>68</v>
      </c>
      <c r="I45" s="43">
        <v>1</v>
      </c>
    </row>
    <row r="46" spans="1:9" s="24" customFormat="1" ht="25.5">
      <c r="A46" s="28">
        <v>12</v>
      </c>
      <c r="B46" s="29" t="s">
        <v>69</v>
      </c>
      <c r="C46" s="30" t="s">
        <v>162</v>
      </c>
      <c r="D46" s="30" t="s">
        <v>126</v>
      </c>
      <c r="E46" s="84">
        <v>1659.87</v>
      </c>
      <c r="F46" s="88">
        <v>480.2</v>
      </c>
      <c r="G46" s="42">
        <v>0.59</v>
      </c>
      <c r="H46" s="43" t="s">
        <v>70</v>
      </c>
      <c r="I46" s="43">
        <v>2</v>
      </c>
    </row>
    <row r="47" spans="1:9" s="24" customFormat="1" ht="38.25">
      <c r="A47" s="28">
        <v>13</v>
      </c>
      <c r="B47" s="29" t="s">
        <v>71</v>
      </c>
      <c r="C47" s="30" t="s">
        <v>117</v>
      </c>
      <c r="D47" s="30" t="s">
        <v>126</v>
      </c>
      <c r="E47" s="84">
        <v>1577.95</v>
      </c>
      <c r="F47" s="88">
        <v>1166.5</v>
      </c>
      <c r="G47" s="42">
        <v>0.285</v>
      </c>
      <c r="H47" s="43" t="s">
        <v>72</v>
      </c>
      <c r="I47" s="43">
        <v>1</v>
      </c>
    </row>
    <row r="48" spans="1:9" s="24" customFormat="1" ht="45.75" customHeight="1">
      <c r="A48" s="28">
        <v>14</v>
      </c>
      <c r="B48" s="29" t="s">
        <v>73</v>
      </c>
      <c r="C48" s="30" t="s">
        <v>162</v>
      </c>
      <c r="D48" s="30" t="s">
        <v>126</v>
      </c>
      <c r="E48" s="84">
        <v>935.8</v>
      </c>
      <c r="F48" s="88">
        <v>510.05</v>
      </c>
      <c r="G48" s="42">
        <v>0.54</v>
      </c>
      <c r="H48" s="43" t="s">
        <v>74</v>
      </c>
      <c r="I48" s="43">
        <v>1</v>
      </c>
    </row>
    <row r="49" spans="1:9" s="24" customFormat="1" ht="25.5">
      <c r="A49" s="28">
        <v>15</v>
      </c>
      <c r="B49" s="29" t="s">
        <v>75</v>
      </c>
      <c r="C49" s="30" t="s">
        <v>162</v>
      </c>
      <c r="D49" s="30" t="s">
        <v>126</v>
      </c>
      <c r="E49" s="84">
        <v>392.41</v>
      </c>
      <c r="F49" s="88">
        <v>19.9</v>
      </c>
      <c r="G49" s="42">
        <v>0.125</v>
      </c>
      <c r="H49" s="43" t="s">
        <v>76</v>
      </c>
      <c r="I49" s="43"/>
    </row>
    <row r="50" spans="1:9" s="24" customFormat="1" ht="44.25" customHeight="1">
      <c r="A50" s="28">
        <v>16</v>
      </c>
      <c r="B50" s="29" t="s">
        <v>77</v>
      </c>
      <c r="C50" s="30" t="s">
        <v>162</v>
      </c>
      <c r="D50" s="30" t="s">
        <v>126</v>
      </c>
      <c r="E50" s="84">
        <v>1684.06</v>
      </c>
      <c r="F50" s="88">
        <v>1248.28</v>
      </c>
      <c r="G50" s="42">
        <v>0.695</v>
      </c>
      <c r="H50" s="43" t="s">
        <v>78</v>
      </c>
      <c r="I50" s="43">
        <v>1</v>
      </c>
    </row>
    <row r="51" spans="1:9" s="24" customFormat="1" ht="38.25">
      <c r="A51" s="28">
        <v>17</v>
      </c>
      <c r="B51" s="29" t="s">
        <v>79</v>
      </c>
      <c r="C51" s="30" t="s">
        <v>162</v>
      </c>
      <c r="D51" s="30" t="s">
        <v>126</v>
      </c>
      <c r="E51" s="84">
        <v>680.08</v>
      </c>
      <c r="F51" s="88">
        <v>333.5</v>
      </c>
      <c r="G51" s="42">
        <v>0.187</v>
      </c>
      <c r="H51" s="43" t="s">
        <v>80</v>
      </c>
      <c r="I51" s="43"/>
    </row>
    <row r="52" spans="1:9" s="24" customFormat="1" ht="25.5">
      <c r="A52" s="28">
        <v>18</v>
      </c>
      <c r="B52" s="29" t="s">
        <v>81</v>
      </c>
      <c r="C52" s="30" t="s">
        <v>162</v>
      </c>
      <c r="D52" s="30" t="s">
        <v>126</v>
      </c>
      <c r="E52" s="84">
        <v>334.79</v>
      </c>
      <c r="F52" s="88">
        <v>21.66</v>
      </c>
      <c r="G52" s="42">
        <v>0.11</v>
      </c>
      <c r="H52" s="43" t="s">
        <v>76</v>
      </c>
      <c r="I52" s="43"/>
    </row>
    <row r="53" spans="1:9" s="24" customFormat="1" ht="25.5">
      <c r="A53" s="28">
        <v>19</v>
      </c>
      <c r="B53" s="29" t="s">
        <v>82</v>
      </c>
      <c r="C53" s="30" t="s">
        <v>162</v>
      </c>
      <c r="D53" s="30" t="s">
        <v>126</v>
      </c>
      <c r="E53" s="84">
        <v>472.84</v>
      </c>
      <c r="F53" s="88">
        <v>136.43</v>
      </c>
      <c r="G53" s="42">
        <v>0.57</v>
      </c>
      <c r="H53" s="43" t="s">
        <v>62</v>
      </c>
      <c r="I53" s="43"/>
    </row>
    <row r="54" spans="1:9" s="24" customFormat="1" ht="38.25">
      <c r="A54" s="28">
        <v>20</v>
      </c>
      <c r="B54" s="29" t="s">
        <v>83</v>
      </c>
      <c r="C54" s="30" t="s">
        <v>121</v>
      </c>
      <c r="D54" s="30" t="s">
        <v>122</v>
      </c>
      <c r="E54" s="84">
        <v>2400</v>
      </c>
      <c r="F54" s="88">
        <v>2235</v>
      </c>
      <c r="G54" s="42">
        <v>2.1</v>
      </c>
      <c r="H54" s="43" t="s">
        <v>47</v>
      </c>
      <c r="I54" s="43">
        <v>2</v>
      </c>
    </row>
    <row r="55" spans="1:9" s="24" customFormat="1" ht="38.25">
      <c r="A55" s="28">
        <v>21</v>
      </c>
      <c r="B55" s="44" t="s">
        <v>84</v>
      </c>
      <c r="C55" s="30" t="s">
        <v>197</v>
      </c>
      <c r="D55" s="30" t="s">
        <v>122</v>
      </c>
      <c r="E55" s="84">
        <v>780</v>
      </c>
      <c r="F55" s="88">
        <v>760.79</v>
      </c>
      <c r="G55" s="42">
        <v>0.08</v>
      </c>
      <c r="H55" s="43" t="s">
        <v>85</v>
      </c>
      <c r="I55" s="43">
        <v>1</v>
      </c>
    </row>
    <row r="56" spans="1:9" s="24" customFormat="1" ht="38.25">
      <c r="A56" s="28">
        <v>22</v>
      </c>
      <c r="B56" s="29" t="s">
        <v>86</v>
      </c>
      <c r="C56" s="30" t="s">
        <v>197</v>
      </c>
      <c r="D56" s="30" t="s">
        <v>122</v>
      </c>
      <c r="E56" s="84">
        <v>750</v>
      </c>
      <c r="F56" s="88">
        <v>689.14</v>
      </c>
      <c r="G56" s="42">
        <v>0.11</v>
      </c>
      <c r="H56" s="43" t="s">
        <v>32</v>
      </c>
      <c r="I56" s="43">
        <v>1</v>
      </c>
    </row>
    <row r="57" spans="1:9" s="24" customFormat="1" ht="38.25">
      <c r="A57" s="28">
        <v>23</v>
      </c>
      <c r="B57" s="29" t="s">
        <v>87</v>
      </c>
      <c r="C57" s="30" t="s">
        <v>197</v>
      </c>
      <c r="D57" s="30" t="s">
        <v>122</v>
      </c>
      <c r="E57" s="84">
        <v>1600</v>
      </c>
      <c r="F57" s="88">
        <v>1593.33</v>
      </c>
      <c r="G57" s="42">
        <v>1.6</v>
      </c>
      <c r="H57" s="43" t="s">
        <v>88</v>
      </c>
      <c r="I57" s="43">
        <v>1</v>
      </c>
    </row>
    <row r="58" spans="1:11" s="24" customFormat="1" ht="25.5">
      <c r="A58" s="28">
        <v>24</v>
      </c>
      <c r="B58" s="29" t="s">
        <v>89</v>
      </c>
      <c r="C58" s="30" t="s">
        <v>197</v>
      </c>
      <c r="D58" s="30" t="s">
        <v>122</v>
      </c>
      <c r="E58" s="84">
        <v>630</v>
      </c>
      <c r="F58" s="88">
        <v>624.66</v>
      </c>
      <c r="G58" s="42">
        <v>0.25</v>
      </c>
      <c r="H58" s="43" t="s">
        <v>90</v>
      </c>
      <c r="I58" s="43"/>
      <c r="K58" s="45"/>
    </row>
    <row r="59" spans="1:11" s="24" customFormat="1" ht="38.25">
      <c r="A59" s="28">
        <v>25</v>
      </c>
      <c r="B59" s="29" t="s">
        <v>91</v>
      </c>
      <c r="C59" s="30" t="s">
        <v>197</v>
      </c>
      <c r="D59" s="30" t="s">
        <v>122</v>
      </c>
      <c r="E59" s="84">
        <v>766</v>
      </c>
      <c r="F59" s="88">
        <v>760.66</v>
      </c>
      <c r="G59" s="42">
        <v>0.386</v>
      </c>
      <c r="H59" s="43" t="s">
        <v>80</v>
      </c>
      <c r="I59" s="43">
        <v>1</v>
      </c>
      <c r="K59" s="45"/>
    </row>
    <row r="60" spans="1:11" s="24" customFormat="1" ht="38.25">
      <c r="A60" s="28">
        <v>26</v>
      </c>
      <c r="B60" s="29" t="s">
        <v>92</v>
      </c>
      <c r="C60" s="30" t="s">
        <v>197</v>
      </c>
      <c r="D60" s="30" t="s">
        <v>122</v>
      </c>
      <c r="E60" s="84">
        <v>480</v>
      </c>
      <c r="F60" s="88">
        <v>475</v>
      </c>
      <c r="G60" s="42">
        <v>0.19</v>
      </c>
      <c r="H60" s="43" t="s">
        <v>93</v>
      </c>
      <c r="I60" s="43"/>
      <c r="K60" s="45"/>
    </row>
    <row r="61" spans="1:11" s="24" customFormat="1" ht="25.5">
      <c r="A61" s="28">
        <v>27</v>
      </c>
      <c r="B61" s="29" t="s">
        <v>94</v>
      </c>
      <c r="C61" s="30" t="s">
        <v>197</v>
      </c>
      <c r="D61" s="30" t="s">
        <v>122</v>
      </c>
      <c r="E61" s="84">
        <v>560</v>
      </c>
      <c r="F61" s="88">
        <v>550.7</v>
      </c>
      <c r="G61" s="42">
        <v>0.127</v>
      </c>
      <c r="H61" s="43" t="s">
        <v>76</v>
      </c>
      <c r="I61" s="43"/>
      <c r="K61" s="45"/>
    </row>
    <row r="62" spans="1:11" s="24" customFormat="1" ht="38.25">
      <c r="A62" s="28">
        <v>28</v>
      </c>
      <c r="B62" s="29" t="s">
        <v>95</v>
      </c>
      <c r="C62" s="30" t="s">
        <v>197</v>
      </c>
      <c r="D62" s="30" t="s">
        <v>122</v>
      </c>
      <c r="E62" s="84">
        <v>787.35</v>
      </c>
      <c r="F62" s="88">
        <v>779.54</v>
      </c>
      <c r="G62" s="42">
        <v>0.25</v>
      </c>
      <c r="H62" s="43" t="s">
        <v>96</v>
      </c>
      <c r="I62" s="43">
        <v>1</v>
      </c>
      <c r="K62" s="45"/>
    </row>
    <row r="63" spans="1:11" s="24" customFormat="1" ht="25.5">
      <c r="A63" s="28">
        <v>29</v>
      </c>
      <c r="B63" s="29" t="s">
        <v>97</v>
      </c>
      <c r="C63" s="30" t="s">
        <v>197</v>
      </c>
      <c r="D63" s="30" t="s">
        <v>122</v>
      </c>
      <c r="E63" s="84">
        <v>573.03</v>
      </c>
      <c r="F63" s="88">
        <v>565.22</v>
      </c>
      <c r="G63" s="42">
        <v>0.16</v>
      </c>
      <c r="H63" s="43" t="s">
        <v>98</v>
      </c>
      <c r="I63" s="43"/>
      <c r="K63" s="45"/>
    </row>
    <row r="64" spans="1:11" s="24" customFormat="1" ht="25.5">
      <c r="A64" s="28">
        <v>30</v>
      </c>
      <c r="B64" s="29" t="s">
        <v>99</v>
      </c>
      <c r="C64" s="30" t="s">
        <v>197</v>
      </c>
      <c r="D64" s="30" t="s">
        <v>121</v>
      </c>
      <c r="E64" s="84">
        <v>220</v>
      </c>
      <c r="F64" s="88">
        <v>201.75</v>
      </c>
      <c r="G64" s="42">
        <v>0.02</v>
      </c>
      <c r="H64" s="43" t="s">
        <v>32</v>
      </c>
      <c r="I64" s="43"/>
      <c r="K64" s="45"/>
    </row>
    <row r="65" spans="1:11" s="24" customFormat="1" ht="51">
      <c r="A65" s="28">
        <v>31</v>
      </c>
      <c r="B65" s="29" t="s">
        <v>100</v>
      </c>
      <c r="C65" s="30" t="s">
        <v>197</v>
      </c>
      <c r="D65" s="30" t="s">
        <v>122</v>
      </c>
      <c r="E65" s="84">
        <v>1390</v>
      </c>
      <c r="F65" s="88">
        <v>1381.78</v>
      </c>
      <c r="G65" s="42">
        <v>0.57</v>
      </c>
      <c r="H65" s="43" t="s">
        <v>101</v>
      </c>
      <c r="I65" s="43">
        <v>2</v>
      </c>
      <c r="K65" s="45"/>
    </row>
    <row r="66" spans="1:11" s="24" customFormat="1" ht="38.25">
      <c r="A66" s="28">
        <v>32</v>
      </c>
      <c r="B66" s="44" t="s">
        <v>102</v>
      </c>
      <c r="C66" s="30" t="s">
        <v>197</v>
      </c>
      <c r="D66" s="30" t="s">
        <v>122</v>
      </c>
      <c r="E66" s="84">
        <v>580</v>
      </c>
      <c r="F66" s="88">
        <v>580</v>
      </c>
      <c r="G66" s="42">
        <v>0.15</v>
      </c>
      <c r="H66" s="43" t="s">
        <v>32</v>
      </c>
      <c r="I66" s="43"/>
      <c r="K66" s="45"/>
    </row>
    <row r="67" spans="1:11" s="24" customFormat="1" ht="38.25">
      <c r="A67" s="28">
        <v>33</v>
      </c>
      <c r="B67" s="44" t="s">
        <v>103</v>
      </c>
      <c r="C67" s="30" t="s">
        <v>197</v>
      </c>
      <c r="D67" s="30" t="s">
        <v>122</v>
      </c>
      <c r="E67" s="84">
        <v>830</v>
      </c>
      <c r="F67" s="88">
        <v>830</v>
      </c>
      <c r="G67" s="42">
        <v>0.2</v>
      </c>
      <c r="H67" s="43" t="s">
        <v>104</v>
      </c>
      <c r="I67" s="43"/>
      <c r="K67" s="45"/>
    </row>
    <row r="68" spans="1:11" s="24" customFormat="1" ht="38.25">
      <c r="A68" s="28">
        <v>34</v>
      </c>
      <c r="B68" s="44" t="s">
        <v>105</v>
      </c>
      <c r="C68" s="30" t="s">
        <v>197</v>
      </c>
      <c r="D68" s="30" t="s">
        <v>122</v>
      </c>
      <c r="E68" s="84">
        <v>1280</v>
      </c>
      <c r="F68" s="88">
        <v>1280</v>
      </c>
      <c r="G68" s="42">
        <v>1</v>
      </c>
      <c r="H68" s="43" t="s">
        <v>62</v>
      </c>
      <c r="I68" s="43">
        <v>1</v>
      </c>
      <c r="K68" s="45"/>
    </row>
    <row r="69" spans="1:9" s="24" customFormat="1" ht="25.5">
      <c r="A69" s="28">
        <v>35</v>
      </c>
      <c r="B69" s="44" t="s">
        <v>106</v>
      </c>
      <c r="C69" s="30" t="s">
        <v>197</v>
      </c>
      <c r="D69" s="30" t="s">
        <v>122</v>
      </c>
      <c r="E69" s="84">
        <v>270</v>
      </c>
      <c r="F69" s="88">
        <v>270</v>
      </c>
      <c r="G69" s="42">
        <v>0.045</v>
      </c>
      <c r="H69" s="43" t="s">
        <v>62</v>
      </c>
      <c r="I69" s="43"/>
    </row>
    <row r="70" spans="1:9" s="24" customFormat="1" ht="25.5">
      <c r="A70" s="28">
        <v>36</v>
      </c>
      <c r="B70" s="44" t="s">
        <v>107</v>
      </c>
      <c r="C70" s="30" t="s">
        <v>197</v>
      </c>
      <c r="D70" s="30" t="s">
        <v>122</v>
      </c>
      <c r="E70" s="84">
        <v>290</v>
      </c>
      <c r="F70" s="88">
        <v>290</v>
      </c>
      <c r="G70" s="42">
        <v>0.18</v>
      </c>
      <c r="H70" s="43" t="s">
        <v>62</v>
      </c>
      <c r="I70" s="43"/>
    </row>
    <row r="71" spans="1:9" s="24" customFormat="1" ht="25.5">
      <c r="A71" s="28">
        <v>37</v>
      </c>
      <c r="B71" s="44" t="s">
        <v>108</v>
      </c>
      <c r="C71" s="30" t="s">
        <v>197</v>
      </c>
      <c r="D71" s="30" t="s">
        <v>122</v>
      </c>
      <c r="E71" s="84">
        <v>500</v>
      </c>
      <c r="F71" s="88">
        <v>500</v>
      </c>
      <c r="G71" s="42">
        <v>0</v>
      </c>
      <c r="H71" s="43"/>
      <c r="I71" s="43"/>
    </row>
    <row r="72" spans="1:9" s="24" customFormat="1" ht="25.5">
      <c r="A72" s="28">
        <v>38</v>
      </c>
      <c r="B72" s="44" t="s">
        <v>109</v>
      </c>
      <c r="C72" s="30" t="s">
        <v>197</v>
      </c>
      <c r="D72" s="30" t="s">
        <v>122</v>
      </c>
      <c r="E72" s="84">
        <v>500</v>
      </c>
      <c r="F72" s="88">
        <v>500</v>
      </c>
      <c r="G72" s="42">
        <v>0</v>
      </c>
      <c r="H72" s="43"/>
      <c r="I72" s="43"/>
    </row>
    <row r="73" spans="1:9" s="24" customFormat="1" ht="12.75">
      <c r="A73" s="28">
        <v>39</v>
      </c>
      <c r="B73" s="44" t="s">
        <v>110</v>
      </c>
      <c r="C73" s="30" t="s">
        <v>197</v>
      </c>
      <c r="D73" s="30" t="s">
        <v>122</v>
      </c>
      <c r="E73" s="84">
        <v>500</v>
      </c>
      <c r="F73" s="88">
        <v>500</v>
      </c>
      <c r="G73" s="42">
        <v>0</v>
      </c>
      <c r="H73" s="43"/>
      <c r="I73" s="43"/>
    </row>
    <row r="74" spans="1:9" s="24" customFormat="1" ht="12.75">
      <c r="A74" s="20"/>
      <c r="B74" s="21" t="s">
        <v>111</v>
      </c>
      <c r="C74" s="46" t="s">
        <v>112</v>
      </c>
      <c r="D74" s="46" t="s">
        <v>112</v>
      </c>
      <c r="E74" s="83">
        <v>1562</v>
      </c>
      <c r="F74" s="83">
        <v>1562</v>
      </c>
      <c r="G74" s="47"/>
      <c r="H74" s="47"/>
      <c r="I74" s="47"/>
    </row>
    <row r="75" spans="1:9" ht="12.75">
      <c r="A75" s="20"/>
      <c r="B75" s="21" t="s">
        <v>113</v>
      </c>
      <c r="C75" s="48"/>
      <c r="D75" s="22"/>
      <c r="E75" s="83">
        <f>SUM(E76:E89)</f>
        <v>58229.0308</v>
      </c>
      <c r="F75" s="83">
        <f>SUM(F76:F89)</f>
        <v>16080.213</v>
      </c>
      <c r="G75" s="47"/>
      <c r="H75" s="47"/>
      <c r="I75" s="47"/>
    </row>
    <row r="76" spans="1:9" ht="38.25">
      <c r="A76" s="49">
        <v>1</v>
      </c>
      <c r="B76" s="50" t="s">
        <v>114</v>
      </c>
      <c r="C76" s="7" t="s">
        <v>115</v>
      </c>
      <c r="D76" s="7">
        <v>2014</v>
      </c>
      <c r="E76" s="86">
        <f>2733.04*0.8</f>
        <v>2186.4320000000002</v>
      </c>
      <c r="F76" s="86">
        <f>351.24*0.8</f>
        <v>280.992</v>
      </c>
      <c r="G76" s="51"/>
      <c r="H76" s="51"/>
      <c r="I76" s="51"/>
    </row>
    <row r="77" spans="1:9" ht="25.5">
      <c r="A77" s="49">
        <v>2</v>
      </c>
      <c r="B77" s="50" t="s">
        <v>116</v>
      </c>
      <c r="C77" s="7" t="s">
        <v>117</v>
      </c>
      <c r="D77" s="7">
        <v>2014</v>
      </c>
      <c r="E77" s="86">
        <f>6699.94*0</f>
        <v>0</v>
      </c>
      <c r="F77" s="86">
        <f>310*0</f>
        <v>0</v>
      </c>
      <c r="G77" s="51"/>
      <c r="H77" s="51"/>
      <c r="I77" s="51"/>
    </row>
    <row r="78" spans="1:9" ht="25.5">
      <c r="A78" s="49">
        <v>3</v>
      </c>
      <c r="B78" s="52" t="s">
        <v>118</v>
      </c>
      <c r="C78" s="53" t="s">
        <v>112</v>
      </c>
      <c r="D78" s="53" t="s">
        <v>119</v>
      </c>
      <c r="E78" s="86">
        <f>14040*0.78</f>
        <v>10951.2</v>
      </c>
      <c r="F78" s="86">
        <f>(240+9000)*0.78</f>
        <v>7207.2</v>
      </c>
      <c r="G78" s="51"/>
      <c r="H78" s="51"/>
      <c r="I78" s="51"/>
    </row>
    <row r="79" spans="1:9" ht="25.5">
      <c r="A79" s="49">
        <v>4</v>
      </c>
      <c r="B79" s="52" t="s">
        <v>120</v>
      </c>
      <c r="C79" s="53" t="s">
        <v>121</v>
      </c>
      <c r="D79" s="53" t="s">
        <v>122</v>
      </c>
      <c r="E79" s="86">
        <f>5625*0.78</f>
        <v>4387.5</v>
      </c>
      <c r="F79" s="86">
        <f>(75+5550)*0.78</f>
        <v>4387.5</v>
      </c>
      <c r="G79" s="51"/>
      <c r="H79" s="51"/>
      <c r="I79" s="51"/>
    </row>
    <row r="80" spans="1:9" ht="25.5">
      <c r="A80" s="49">
        <v>5</v>
      </c>
      <c r="B80" s="54" t="s">
        <v>123</v>
      </c>
      <c r="C80" s="53" t="s">
        <v>121</v>
      </c>
      <c r="D80" s="53" t="s">
        <v>121</v>
      </c>
      <c r="E80" s="86">
        <f>620*0.78</f>
        <v>483.6</v>
      </c>
      <c r="F80" s="86">
        <f>620*0.78</f>
        <v>483.6</v>
      </c>
      <c r="G80" s="51"/>
      <c r="H80" s="51"/>
      <c r="I80" s="51"/>
    </row>
    <row r="81" spans="1:9" ht="25.5">
      <c r="A81" s="49">
        <v>6</v>
      </c>
      <c r="B81" s="55" t="s">
        <v>124</v>
      </c>
      <c r="C81" s="53" t="s">
        <v>121</v>
      </c>
      <c r="D81" s="53" t="s">
        <v>121</v>
      </c>
      <c r="E81" s="86">
        <f>36862.68</f>
        <v>36862.68</v>
      </c>
      <c r="F81" s="86">
        <f>370.33</f>
        <v>370.33</v>
      </c>
      <c r="G81" s="51"/>
      <c r="H81" s="51"/>
      <c r="I81" s="51"/>
    </row>
    <row r="82" spans="1:9" ht="25.5">
      <c r="A82" s="49">
        <v>7</v>
      </c>
      <c r="B82" s="55" t="s">
        <v>125</v>
      </c>
      <c r="C82" s="53" t="s">
        <v>126</v>
      </c>
      <c r="D82" s="53" t="s">
        <v>126</v>
      </c>
      <c r="E82" s="86">
        <f>2300</f>
        <v>2300</v>
      </c>
      <c r="F82" s="86">
        <f>2300</f>
        <v>2300</v>
      </c>
      <c r="G82" s="51"/>
      <c r="H82" s="51"/>
      <c r="I82" s="51"/>
    </row>
    <row r="83" spans="1:9" ht="24.75" customHeight="1">
      <c r="A83" s="49">
        <v>8</v>
      </c>
      <c r="B83" s="54" t="s">
        <v>127</v>
      </c>
      <c r="C83" s="53" t="s">
        <v>126</v>
      </c>
      <c r="D83" s="53" t="s">
        <v>126</v>
      </c>
      <c r="E83" s="86">
        <f>115*0.78</f>
        <v>89.7</v>
      </c>
      <c r="F83" s="86">
        <f>115*0.78</f>
        <v>89.7</v>
      </c>
      <c r="G83" s="51"/>
      <c r="H83" s="51"/>
      <c r="I83" s="51"/>
    </row>
    <row r="84" spans="1:9" ht="25.5">
      <c r="A84" s="49">
        <v>9</v>
      </c>
      <c r="B84" s="56" t="s">
        <v>128</v>
      </c>
      <c r="C84" s="53" t="s">
        <v>129</v>
      </c>
      <c r="D84" s="53" t="s">
        <v>121</v>
      </c>
      <c r="E84" s="86">
        <f>284.42*0.78</f>
        <v>221.84760000000003</v>
      </c>
      <c r="F84" s="86">
        <f>280*0.78</f>
        <v>218.4</v>
      </c>
      <c r="G84" s="51"/>
      <c r="H84" s="51"/>
      <c r="I84" s="51"/>
    </row>
    <row r="85" spans="1:9" ht="25.5">
      <c r="A85" s="49">
        <v>10</v>
      </c>
      <c r="B85" s="56" t="s">
        <v>130</v>
      </c>
      <c r="C85" s="53" t="s">
        <v>129</v>
      </c>
      <c r="D85" s="53" t="s">
        <v>121</v>
      </c>
      <c r="E85" s="86">
        <f>294.59*0.78</f>
        <v>229.78019999999998</v>
      </c>
      <c r="F85" s="86">
        <f>290*0.78</f>
        <v>226.20000000000002</v>
      </c>
      <c r="G85" s="51"/>
      <c r="H85" s="51"/>
      <c r="I85" s="51"/>
    </row>
    <row r="86" spans="1:9" ht="38.25">
      <c r="A86" s="49">
        <v>11</v>
      </c>
      <c r="B86" s="57" t="s">
        <v>131</v>
      </c>
      <c r="C86" s="53" t="s">
        <v>121</v>
      </c>
      <c r="D86" s="53" t="s">
        <v>121</v>
      </c>
      <c r="E86" s="86">
        <v>131.8</v>
      </c>
      <c r="F86" s="86">
        <v>131.8</v>
      </c>
      <c r="G86" s="51"/>
      <c r="H86" s="51"/>
      <c r="I86" s="51"/>
    </row>
    <row r="87" spans="1:9" ht="38.25">
      <c r="A87" s="49">
        <v>12</v>
      </c>
      <c r="B87" s="57" t="s">
        <v>132</v>
      </c>
      <c r="C87" s="53" t="s">
        <v>121</v>
      </c>
      <c r="D87" s="53" t="s">
        <v>121</v>
      </c>
      <c r="E87" s="86">
        <v>140</v>
      </c>
      <c r="F87" s="86">
        <v>140</v>
      </c>
      <c r="G87" s="51"/>
      <c r="H87" s="51"/>
      <c r="I87" s="51"/>
    </row>
    <row r="88" spans="1:9" ht="38.25">
      <c r="A88" s="49">
        <v>13</v>
      </c>
      <c r="B88" s="57" t="s">
        <v>133</v>
      </c>
      <c r="C88" s="53" t="s">
        <v>121</v>
      </c>
      <c r="D88" s="53" t="s">
        <v>121</v>
      </c>
      <c r="E88" s="86">
        <f>160*0.78</f>
        <v>124.80000000000001</v>
      </c>
      <c r="F88" s="86">
        <f>160*0.78</f>
        <v>124.80000000000001</v>
      </c>
      <c r="G88" s="51"/>
      <c r="H88" s="51"/>
      <c r="I88" s="51"/>
    </row>
    <row r="89" spans="1:9" ht="25.5" customHeight="1">
      <c r="A89" s="49">
        <v>14</v>
      </c>
      <c r="B89" s="57" t="s">
        <v>134</v>
      </c>
      <c r="C89" s="53" t="s">
        <v>121</v>
      </c>
      <c r="D89" s="53" t="s">
        <v>121</v>
      </c>
      <c r="E89" s="86">
        <f>153.45*0.78</f>
        <v>119.69099999999999</v>
      </c>
      <c r="F89" s="86">
        <f>153.45*0.78</f>
        <v>119.69099999999999</v>
      </c>
      <c r="G89" s="51"/>
      <c r="H89" s="51"/>
      <c r="I89" s="51"/>
    </row>
    <row r="90" spans="1:9" ht="25.5" customHeight="1">
      <c r="A90" s="17" t="s">
        <v>135</v>
      </c>
      <c r="B90" s="58" t="s">
        <v>136</v>
      </c>
      <c r="C90" s="19"/>
      <c r="D90" s="19"/>
      <c r="E90" s="82">
        <f>E91+E109+E110</f>
        <v>69883.32</v>
      </c>
      <c r="F90" s="82">
        <f>F91+F109+F110</f>
        <v>34257.350000000006</v>
      </c>
      <c r="G90" s="19"/>
      <c r="H90" s="19"/>
      <c r="I90" s="19"/>
    </row>
    <row r="91" spans="1:9" s="59" customFormat="1" ht="12.75">
      <c r="A91" s="20"/>
      <c r="B91" s="21" t="s">
        <v>137</v>
      </c>
      <c r="C91" s="22"/>
      <c r="D91" s="22"/>
      <c r="E91" s="83">
        <f>SUM(E92:E108)</f>
        <v>15557.35</v>
      </c>
      <c r="F91" s="83">
        <f>SUM(F92:F108)</f>
        <v>11274.73</v>
      </c>
      <c r="G91" s="23">
        <f>SUM(G92:G101)</f>
        <v>2.971</v>
      </c>
      <c r="H91" s="22"/>
      <c r="I91" s="23">
        <v>7</v>
      </c>
    </row>
    <row r="92" spans="1:11" s="24" customFormat="1" ht="38.25">
      <c r="A92" s="28">
        <v>1</v>
      </c>
      <c r="B92" s="29" t="s">
        <v>138</v>
      </c>
      <c r="C92" s="30" t="s">
        <v>162</v>
      </c>
      <c r="D92" s="30" t="s">
        <v>126</v>
      </c>
      <c r="E92" s="84">
        <v>933.09</v>
      </c>
      <c r="F92" s="84">
        <v>438.86</v>
      </c>
      <c r="G92" s="31">
        <v>0.548</v>
      </c>
      <c r="H92" s="43" t="s">
        <v>139</v>
      </c>
      <c r="I92" s="60"/>
      <c r="K92" s="59"/>
    </row>
    <row r="93" spans="1:11" s="24" customFormat="1" ht="38.25">
      <c r="A93" s="28">
        <v>2</v>
      </c>
      <c r="B93" s="29" t="s">
        <v>140</v>
      </c>
      <c r="C93" s="30" t="s">
        <v>162</v>
      </c>
      <c r="D93" s="30" t="s">
        <v>126</v>
      </c>
      <c r="E93" s="84">
        <v>1325.83</v>
      </c>
      <c r="F93" s="84">
        <v>969.53</v>
      </c>
      <c r="G93" s="31">
        <v>1.19</v>
      </c>
      <c r="H93" s="43" t="s">
        <v>141</v>
      </c>
      <c r="I93" s="60"/>
      <c r="K93" s="59"/>
    </row>
    <row r="94" spans="1:9" s="24" customFormat="1" ht="38.25">
      <c r="A94" s="28">
        <v>3</v>
      </c>
      <c r="B94" s="29" t="s">
        <v>142</v>
      </c>
      <c r="C94" s="30" t="s">
        <v>117</v>
      </c>
      <c r="D94" s="30" t="s">
        <v>126</v>
      </c>
      <c r="E94" s="84">
        <v>1310.92</v>
      </c>
      <c r="F94" s="84">
        <v>20</v>
      </c>
      <c r="G94" s="31">
        <v>0.03</v>
      </c>
      <c r="H94" s="43" t="s">
        <v>44</v>
      </c>
      <c r="I94" s="60"/>
    </row>
    <row r="95" spans="1:13" s="24" customFormat="1" ht="38.25">
      <c r="A95" s="28">
        <v>4</v>
      </c>
      <c r="B95" s="61" t="s">
        <v>143</v>
      </c>
      <c r="C95" s="30" t="s">
        <v>121</v>
      </c>
      <c r="D95" s="30" t="s">
        <v>122</v>
      </c>
      <c r="E95" s="84">
        <v>700</v>
      </c>
      <c r="F95" s="84">
        <v>690</v>
      </c>
      <c r="G95" s="31">
        <v>0</v>
      </c>
      <c r="H95" s="43"/>
      <c r="I95" s="60" t="s">
        <v>144</v>
      </c>
      <c r="M95" s="62"/>
    </row>
    <row r="96" spans="1:9" s="24" customFormat="1" ht="25.5">
      <c r="A96" s="28">
        <v>5</v>
      </c>
      <c r="B96" s="29" t="s">
        <v>145</v>
      </c>
      <c r="C96" s="30" t="s">
        <v>121</v>
      </c>
      <c r="D96" s="30" t="s">
        <v>121</v>
      </c>
      <c r="E96" s="84">
        <v>520</v>
      </c>
      <c r="F96" s="84">
        <v>485.22</v>
      </c>
      <c r="G96" s="31">
        <v>0.1</v>
      </c>
      <c r="H96" s="43" t="s">
        <v>30</v>
      </c>
      <c r="I96" s="60"/>
    </row>
    <row r="97" spans="1:9" s="24" customFormat="1" ht="38.25">
      <c r="A97" s="28">
        <v>6</v>
      </c>
      <c r="B97" s="29" t="s">
        <v>146</v>
      </c>
      <c r="C97" s="30" t="s">
        <v>121</v>
      </c>
      <c r="D97" s="30" t="s">
        <v>121</v>
      </c>
      <c r="E97" s="84">
        <v>690</v>
      </c>
      <c r="F97" s="84">
        <v>683.33</v>
      </c>
      <c r="G97" s="31">
        <v>0.28</v>
      </c>
      <c r="H97" s="43" t="s">
        <v>32</v>
      </c>
      <c r="I97" s="60"/>
    </row>
    <row r="98" spans="1:9" s="24" customFormat="1" ht="38.25">
      <c r="A98" s="28">
        <v>7</v>
      </c>
      <c r="B98" s="29" t="s">
        <v>147</v>
      </c>
      <c r="C98" s="30" t="s">
        <v>121</v>
      </c>
      <c r="D98" s="30" t="s">
        <v>121</v>
      </c>
      <c r="E98" s="84">
        <v>1090</v>
      </c>
      <c r="F98" s="84">
        <v>1084.66</v>
      </c>
      <c r="G98" s="31">
        <v>0.65</v>
      </c>
      <c r="H98" s="43" t="s">
        <v>32</v>
      </c>
      <c r="I98" s="60"/>
    </row>
    <row r="99" spans="1:9" s="24" customFormat="1" ht="51">
      <c r="A99" s="28">
        <v>8</v>
      </c>
      <c r="B99" s="29" t="s">
        <v>148</v>
      </c>
      <c r="C99" s="30" t="s">
        <v>121</v>
      </c>
      <c r="D99" s="30" t="s">
        <v>121</v>
      </c>
      <c r="E99" s="84">
        <v>580</v>
      </c>
      <c r="F99" s="84">
        <v>574.93</v>
      </c>
      <c r="G99" s="31">
        <v>0.148</v>
      </c>
      <c r="H99" s="43" t="s">
        <v>149</v>
      </c>
      <c r="I99" s="60"/>
    </row>
    <row r="100" spans="1:9" s="24" customFormat="1" ht="38.25">
      <c r="A100" s="28">
        <v>9</v>
      </c>
      <c r="B100" s="29" t="s">
        <v>150</v>
      </c>
      <c r="C100" s="30" t="s">
        <v>121</v>
      </c>
      <c r="D100" s="30" t="s">
        <v>121</v>
      </c>
      <c r="E100" s="84">
        <v>600</v>
      </c>
      <c r="F100" s="84">
        <v>573.75</v>
      </c>
      <c r="G100" s="31">
        <v>0.025</v>
      </c>
      <c r="H100" s="43" t="s">
        <v>151</v>
      </c>
      <c r="I100" s="60">
        <v>1</v>
      </c>
    </row>
    <row r="101" spans="1:9" s="24" customFormat="1" ht="25.5">
      <c r="A101" s="28">
        <v>10</v>
      </c>
      <c r="B101" s="61" t="s">
        <v>152</v>
      </c>
      <c r="C101" s="30" t="s">
        <v>122</v>
      </c>
      <c r="D101" s="30" t="s">
        <v>122</v>
      </c>
      <c r="E101" s="84">
        <v>1250</v>
      </c>
      <c r="F101" s="84">
        <v>620</v>
      </c>
      <c r="G101" s="31">
        <v>0</v>
      </c>
      <c r="H101" s="43" t="s">
        <v>153</v>
      </c>
      <c r="I101" s="60"/>
    </row>
    <row r="102" spans="1:9" s="24" customFormat="1" ht="38.25">
      <c r="A102" s="28">
        <v>11</v>
      </c>
      <c r="B102" s="61" t="s">
        <v>154</v>
      </c>
      <c r="C102" s="30" t="s">
        <v>121</v>
      </c>
      <c r="D102" s="30" t="s">
        <v>121</v>
      </c>
      <c r="E102" s="84">
        <v>360</v>
      </c>
      <c r="F102" s="84">
        <v>360</v>
      </c>
      <c r="G102" s="31">
        <v>0</v>
      </c>
      <c r="H102" s="43" t="s">
        <v>34</v>
      </c>
      <c r="I102" s="60"/>
    </row>
    <row r="103" spans="1:9" s="24" customFormat="1" ht="38.25">
      <c r="A103" s="28">
        <v>12</v>
      </c>
      <c r="B103" s="61" t="s">
        <v>155</v>
      </c>
      <c r="C103" s="30" t="s">
        <v>121</v>
      </c>
      <c r="D103" s="30" t="s">
        <v>121</v>
      </c>
      <c r="E103" s="84">
        <v>360</v>
      </c>
      <c r="F103" s="84">
        <v>360</v>
      </c>
      <c r="G103" s="31">
        <v>0</v>
      </c>
      <c r="H103" s="43" t="s">
        <v>34</v>
      </c>
      <c r="I103" s="60"/>
    </row>
    <row r="104" spans="1:9" s="24" customFormat="1" ht="38.25">
      <c r="A104" s="28">
        <v>13</v>
      </c>
      <c r="B104" s="61" t="s">
        <v>156</v>
      </c>
      <c r="C104" s="30" t="s">
        <v>121</v>
      </c>
      <c r="D104" s="30" t="s">
        <v>121</v>
      </c>
      <c r="E104" s="84">
        <v>360</v>
      </c>
      <c r="F104" s="84">
        <v>360</v>
      </c>
      <c r="G104" s="31">
        <v>0</v>
      </c>
      <c r="H104" s="43" t="s">
        <v>34</v>
      </c>
      <c r="I104" s="60"/>
    </row>
    <row r="105" spans="1:9" s="24" customFormat="1" ht="25.5">
      <c r="A105" s="28">
        <v>14</v>
      </c>
      <c r="B105" s="29" t="s">
        <v>157</v>
      </c>
      <c r="C105" s="30" t="s">
        <v>121</v>
      </c>
      <c r="D105" s="30" t="s">
        <v>121</v>
      </c>
      <c r="E105" s="84">
        <v>2327.51</v>
      </c>
      <c r="F105" s="84">
        <v>949.57</v>
      </c>
      <c r="G105" s="60"/>
      <c r="H105" s="30"/>
      <c r="I105" s="60">
        <v>1</v>
      </c>
    </row>
    <row r="106" spans="1:9" s="24" customFormat="1" ht="25.5">
      <c r="A106" s="28">
        <v>15</v>
      </c>
      <c r="B106" s="63" t="s">
        <v>158</v>
      </c>
      <c r="C106" s="30" t="s">
        <v>121</v>
      </c>
      <c r="D106" s="30" t="s">
        <v>121</v>
      </c>
      <c r="E106" s="84">
        <v>1050</v>
      </c>
      <c r="F106" s="84">
        <v>1034.96</v>
      </c>
      <c r="G106" s="60"/>
      <c r="H106" s="33"/>
      <c r="I106" s="60">
        <v>1</v>
      </c>
    </row>
    <row r="107" spans="1:9" s="24" customFormat="1" ht="25.5">
      <c r="A107" s="28">
        <v>16</v>
      </c>
      <c r="B107" s="63" t="s">
        <v>159</v>
      </c>
      <c r="C107" s="30" t="s">
        <v>121</v>
      </c>
      <c r="D107" s="30" t="s">
        <v>121</v>
      </c>
      <c r="E107" s="84">
        <v>1050</v>
      </c>
      <c r="F107" s="84">
        <v>1034.96</v>
      </c>
      <c r="G107" s="60"/>
      <c r="H107" s="33"/>
      <c r="I107" s="60">
        <v>1</v>
      </c>
    </row>
    <row r="108" spans="1:9" s="24" customFormat="1" ht="25.5">
      <c r="A108" s="28">
        <v>17</v>
      </c>
      <c r="B108" s="63" t="s">
        <v>160</v>
      </c>
      <c r="C108" s="30" t="s">
        <v>121</v>
      </c>
      <c r="D108" s="30" t="s">
        <v>121</v>
      </c>
      <c r="E108" s="84">
        <v>1050</v>
      </c>
      <c r="F108" s="84">
        <v>1034.96</v>
      </c>
      <c r="G108" s="60"/>
      <c r="H108" s="33"/>
      <c r="I108" s="60">
        <v>1</v>
      </c>
    </row>
    <row r="109" spans="1:9" s="24" customFormat="1" ht="12.75">
      <c r="A109" s="20"/>
      <c r="B109" s="21" t="s">
        <v>111</v>
      </c>
      <c r="C109" s="64"/>
      <c r="D109" s="64"/>
      <c r="E109" s="83"/>
      <c r="F109" s="83"/>
      <c r="G109" s="47"/>
      <c r="H109" s="47"/>
      <c r="I109" s="47"/>
    </row>
    <row r="110" spans="1:11" ht="12.75">
      <c r="A110" s="20"/>
      <c r="B110" s="21" t="s">
        <v>113</v>
      </c>
      <c r="C110" s="22"/>
      <c r="D110" s="22"/>
      <c r="E110" s="83">
        <f>SUM(E111:E121)</f>
        <v>54325.97</v>
      </c>
      <c r="F110" s="83">
        <f>SUM(F111:F121)</f>
        <v>22982.620000000003</v>
      </c>
      <c r="G110" s="47"/>
      <c r="H110" s="47"/>
      <c r="I110" s="47"/>
      <c r="J110" s="41"/>
      <c r="K110" s="41"/>
    </row>
    <row r="111" spans="1:11" ht="25.5">
      <c r="A111" s="28">
        <v>1</v>
      </c>
      <c r="B111" s="29" t="s">
        <v>161</v>
      </c>
      <c r="C111" s="53" t="s">
        <v>162</v>
      </c>
      <c r="D111" s="53" t="s">
        <v>121</v>
      </c>
      <c r="E111" s="85">
        <f>1100*0.98</f>
        <v>1078</v>
      </c>
      <c r="F111" s="86">
        <f>900*0.98</f>
        <v>882</v>
      </c>
      <c r="G111" s="51"/>
      <c r="H111" s="51"/>
      <c r="I111" s="51"/>
      <c r="J111" s="41"/>
      <c r="K111" s="41"/>
    </row>
    <row r="112" spans="1:11" ht="25.5">
      <c r="A112" s="28">
        <v>2</v>
      </c>
      <c r="B112" s="29" t="s">
        <v>163</v>
      </c>
      <c r="C112" s="53" t="s">
        <v>162</v>
      </c>
      <c r="D112" s="53" t="s">
        <v>121</v>
      </c>
      <c r="E112" s="85">
        <f>1580*0.78</f>
        <v>1232.4</v>
      </c>
      <c r="F112" s="86">
        <f>1480*0.78</f>
        <v>1154.4</v>
      </c>
      <c r="G112" s="51"/>
      <c r="H112" s="51"/>
      <c r="I112" s="51"/>
      <c r="J112" s="41"/>
      <c r="K112" s="41"/>
    </row>
    <row r="113" spans="1:11" ht="25.5">
      <c r="A113" s="28">
        <v>3</v>
      </c>
      <c r="B113" s="29" t="s">
        <v>192</v>
      </c>
      <c r="C113" s="53" t="s">
        <v>162</v>
      </c>
      <c r="D113" s="53" t="s">
        <v>121</v>
      </c>
      <c r="E113" s="85">
        <f>1090*0.78</f>
        <v>850.2</v>
      </c>
      <c r="F113" s="86">
        <f>1020*0.78</f>
        <v>795.6</v>
      </c>
      <c r="G113" s="51"/>
      <c r="H113" s="51"/>
      <c r="I113" s="51"/>
      <c r="J113" s="41"/>
      <c r="K113" s="41"/>
    </row>
    <row r="114" spans="1:11" ht="25.5">
      <c r="A114" s="28">
        <v>4</v>
      </c>
      <c r="B114" s="65" t="s">
        <v>164</v>
      </c>
      <c r="C114" s="53" t="s">
        <v>126</v>
      </c>
      <c r="D114" s="53" t="s">
        <v>165</v>
      </c>
      <c r="E114" s="85">
        <f>20588.5*0.78</f>
        <v>16059.03</v>
      </c>
      <c r="F114" s="86">
        <f>6544*0.78</f>
        <v>5104.320000000001</v>
      </c>
      <c r="G114" s="51"/>
      <c r="H114" s="51"/>
      <c r="I114" s="51"/>
      <c r="J114" s="41"/>
      <c r="K114" s="41"/>
    </row>
    <row r="115" spans="1:11" ht="25.5">
      <c r="A115" s="28">
        <v>5</v>
      </c>
      <c r="B115" s="65" t="s">
        <v>166</v>
      </c>
      <c r="C115" s="53" t="s">
        <v>126</v>
      </c>
      <c r="D115" s="53" t="s">
        <v>165</v>
      </c>
      <c r="E115" s="85">
        <f>11226*0.78</f>
        <v>8756.28</v>
      </c>
      <c r="F115" s="86">
        <f>6060*0.78</f>
        <v>4726.8</v>
      </c>
      <c r="G115" s="51"/>
      <c r="H115" s="51"/>
      <c r="I115" s="51"/>
      <c r="J115" s="41"/>
      <c r="K115" s="41"/>
    </row>
    <row r="116" spans="1:11" ht="25.5">
      <c r="A116" s="28">
        <v>6</v>
      </c>
      <c r="B116" s="55" t="s">
        <v>193</v>
      </c>
      <c r="C116" s="53" t="s">
        <v>126</v>
      </c>
      <c r="D116" s="53" t="s">
        <v>165</v>
      </c>
      <c r="E116" s="85">
        <f>6608*0.78</f>
        <v>5154.24</v>
      </c>
      <c r="F116" s="86">
        <f>3756*0.78</f>
        <v>2929.6800000000003</v>
      </c>
      <c r="G116" s="51"/>
      <c r="H116" s="51"/>
      <c r="I116" s="51"/>
      <c r="J116" s="41"/>
      <c r="K116" s="41"/>
    </row>
    <row r="117" spans="1:11" ht="30.75" customHeight="1">
      <c r="A117" s="28">
        <v>7</v>
      </c>
      <c r="B117" s="66" t="s">
        <v>167</v>
      </c>
      <c r="C117" s="53" t="s">
        <v>126</v>
      </c>
      <c r="D117" s="53" t="s">
        <v>165</v>
      </c>
      <c r="E117" s="85">
        <f>15544*0.78</f>
        <v>12124.32</v>
      </c>
      <c r="F117" s="86">
        <f>5144*0.78</f>
        <v>4012.32</v>
      </c>
      <c r="G117" s="51"/>
      <c r="H117" s="51"/>
      <c r="I117" s="51"/>
      <c r="J117" s="41"/>
      <c r="K117" s="41"/>
    </row>
    <row r="118" spans="1:11" ht="30">
      <c r="A118" s="28">
        <v>8</v>
      </c>
      <c r="B118" s="66" t="s">
        <v>168</v>
      </c>
      <c r="C118" s="53" t="s">
        <v>126</v>
      </c>
      <c r="D118" s="53" t="s">
        <v>165</v>
      </c>
      <c r="E118" s="85">
        <f>11360*0.78</f>
        <v>8860.800000000001</v>
      </c>
      <c r="F118" s="86">
        <f>4060*0.78</f>
        <v>3166.8</v>
      </c>
      <c r="G118" s="51"/>
      <c r="H118" s="51"/>
      <c r="I118" s="51"/>
      <c r="J118" s="41"/>
      <c r="K118" s="41"/>
    </row>
    <row r="119" spans="1:11" ht="38.25">
      <c r="A119" s="28">
        <v>9</v>
      </c>
      <c r="B119" s="57" t="s">
        <v>169</v>
      </c>
      <c r="C119" s="53" t="s">
        <v>121</v>
      </c>
      <c r="D119" s="53" t="s">
        <v>121</v>
      </c>
      <c r="E119" s="85">
        <f>125</f>
        <v>125</v>
      </c>
      <c r="F119" s="86">
        <f>125</f>
        <v>125</v>
      </c>
      <c r="G119" s="51"/>
      <c r="H119" s="51"/>
      <c r="I119" s="51"/>
      <c r="J119" s="41"/>
      <c r="K119" s="41"/>
    </row>
    <row r="120" spans="1:11" ht="40.5" customHeight="1">
      <c r="A120" s="28">
        <v>10</v>
      </c>
      <c r="B120" s="57" t="s">
        <v>170</v>
      </c>
      <c r="C120" s="53" t="s">
        <v>121</v>
      </c>
      <c r="D120" s="53" t="s">
        <v>121</v>
      </c>
      <c r="E120" s="85">
        <v>35</v>
      </c>
      <c r="F120" s="86">
        <v>35</v>
      </c>
      <c r="G120" s="51"/>
      <c r="H120" s="51"/>
      <c r="I120" s="51"/>
      <c r="J120" s="41"/>
      <c r="K120" s="41"/>
    </row>
    <row r="121" spans="1:11" ht="38.25">
      <c r="A121" s="28">
        <v>11</v>
      </c>
      <c r="B121" s="57" t="s">
        <v>171</v>
      </c>
      <c r="C121" s="53" t="s">
        <v>121</v>
      </c>
      <c r="D121" s="53" t="s">
        <v>121</v>
      </c>
      <c r="E121" s="85">
        <f>65*0.78</f>
        <v>50.7</v>
      </c>
      <c r="F121" s="86">
        <f>65*0.78</f>
        <v>50.7</v>
      </c>
      <c r="G121" s="51"/>
      <c r="H121" s="51"/>
      <c r="I121" s="51"/>
      <c r="J121" s="41"/>
      <c r="K121" s="41"/>
    </row>
    <row r="122" spans="1:9" ht="12.75">
      <c r="A122" s="17" t="s">
        <v>172</v>
      </c>
      <c r="B122" s="19" t="s">
        <v>173</v>
      </c>
      <c r="C122" s="67"/>
      <c r="D122" s="67"/>
      <c r="E122" s="82">
        <f>0.78*97</f>
        <v>75.66</v>
      </c>
      <c r="F122" s="82">
        <f>0.78*97</f>
        <v>75.66</v>
      </c>
      <c r="G122" s="67"/>
      <c r="H122" s="67"/>
      <c r="I122" s="67"/>
    </row>
    <row r="123" spans="1:9" ht="12.75">
      <c r="A123" s="17" t="s">
        <v>174</v>
      </c>
      <c r="B123" s="68" t="s">
        <v>175</v>
      </c>
      <c r="C123" s="67"/>
      <c r="D123" s="67"/>
      <c r="E123" s="89"/>
      <c r="F123" s="82">
        <f>SUM(F124:F128)</f>
        <v>31642.719999999998</v>
      </c>
      <c r="G123" s="67"/>
      <c r="H123" s="67"/>
      <c r="I123" s="67"/>
    </row>
    <row r="124" spans="1:9" ht="12.75">
      <c r="A124" s="14" t="s">
        <v>176</v>
      </c>
      <c r="B124" s="69" t="s">
        <v>177</v>
      </c>
      <c r="C124" s="51"/>
      <c r="D124" s="51"/>
      <c r="E124" s="90"/>
      <c r="F124" s="91">
        <v>1430</v>
      </c>
      <c r="G124" s="51"/>
      <c r="H124" s="51"/>
      <c r="I124" s="51"/>
    </row>
    <row r="125" spans="1:9" ht="12.75">
      <c r="A125" s="14" t="s">
        <v>178</v>
      </c>
      <c r="B125" s="69" t="s">
        <v>179</v>
      </c>
      <c r="C125" s="51"/>
      <c r="D125" s="51"/>
      <c r="E125" s="90"/>
      <c r="F125" s="91">
        <f>200*0.78</f>
        <v>156</v>
      </c>
      <c r="G125" s="51"/>
      <c r="H125" s="51"/>
      <c r="I125" s="51"/>
    </row>
    <row r="126" spans="1:9" ht="12.75">
      <c r="A126" s="14" t="s">
        <v>180</v>
      </c>
      <c r="B126" s="69" t="s">
        <v>181</v>
      </c>
      <c r="C126" s="51"/>
      <c r="D126" s="51"/>
      <c r="E126" s="90"/>
      <c r="F126" s="91">
        <v>18679</v>
      </c>
      <c r="G126" s="51"/>
      <c r="H126" s="51"/>
      <c r="I126" s="51"/>
    </row>
    <row r="127" spans="1:9" ht="12.75">
      <c r="A127" s="14" t="s">
        <v>182</v>
      </c>
      <c r="B127" s="69" t="s">
        <v>183</v>
      </c>
      <c r="C127" s="51"/>
      <c r="D127" s="51"/>
      <c r="E127" s="90"/>
      <c r="F127" s="91">
        <f>(565+324)*0.78</f>
        <v>693.4200000000001</v>
      </c>
      <c r="G127" s="51"/>
      <c r="H127" s="51"/>
      <c r="I127" s="51"/>
    </row>
    <row r="128" spans="1:9" ht="12.75">
      <c r="A128" s="14" t="s">
        <v>184</v>
      </c>
      <c r="B128" s="69" t="s">
        <v>185</v>
      </c>
      <c r="C128" s="51"/>
      <c r="D128" s="51"/>
      <c r="E128" s="90"/>
      <c r="F128" s="91">
        <f>8005+60*5+1965*0.9+151*0.8+2*90+63+247</f>
        <v>10684.3</v>
      </c>
      <c r="G128" s="51"/>
      <c r="H128" s="51"/>
      <c r="I128" s="51"/>
    </row>
    <row r="129" spans="1:9" ht="12.75">
      <c r="A129" s="70"/>
      <c r="B129" s="71"/>
      <c r="C129" s="72"/>
      <c r="D129" s="72"/>
      <c r="E129" s="72"/>
      <c r="F129" s="73"/>
      <c r="G129" s="72"/>
      <c r="H129" s="72"/>
      <c r="I129" s="72"/>
    </row>
    <row r="130" spans="1:9" s="74" customFormat="1" ht="17.25" customHeight="1">
      <c r="A130" s="92" t="s">
        <v>186</v>
      </c>
      <c r="B130" s="92"/>
      <c r="C130" s="92"/>
      <c r="D130" s="92"/>
      <c r="E130" s="92"/>
      <c r="F130" s="92"/>
      <c r="G130" s="92"/>
      <c r="H130" s="92"/>
      <c r="I130" s="92"/>
    </row>
    <row r="131" spans="1:5" ht="12.75">
      <c r="A131" s="3" t="s">
        <v>187</v>
      </c>
      <c r="B131" s="75"/>
      <c r="C131" s="76"/>
      <c r="D131" s="76"/>
      <c r="E131" s="76"/>
    </row>
    <row r="132" spans="1:9" ht="28.5" customHeight="1">
      <c r="A132" s="93" t="s">
        <v>188</v>
      </c>
      <c r="B132" s="93"/>
      <c r="C132" s="93"/>
      <c r="D132" s="93"/>
      <c r="E132" s="93"/>
      <c r="F132" s="93"/>
      <c r="G132" s="93"/>
      <c r="H132" s="93"/>
      <c r="I132" s="93"/>
    </row>
    <row r="133" spans="1:11" ht="24.75" customHeight="1">
      <c r="A133" s="93" t="s">
        <v>189</v>
      </c>
      <c r="B133" s="93"/>
      <c r="C133" s="93"/>
      <c r="D133" s="93"/>
      <c r="E133" s="93"/>
      <c r="F133" s="93"/>
      <c r="G133" s="93"/>
      <c r="H133" s="93"/>
      <c r="I133" s="93"/>
      <c r="J133" s="77"/>
      <c r="K133" s="77"/>
    </row>
    <row r="134" spans="1:9" ht="12.75" customHeight="1">
      <c r="A134" s="93" t="s">
        <v>190</v>
      </c>
      <c r="B134" s="93"/>
      <c r="C134" s="93"/>
      <c r="D134" s="93"/>
      <c r="E134" s="93"/>
      <c r="F134" s="93"/>
      <c r="G134" s="93"/>
      <c r="H134" s="93"/>
      <c r="I134" s="93"/>
    </row>
    <row r="135" spans="1:11" ht="26.25" customHeight="1">
      <c r="A135" s="93" t="s">
        <v>191</v>
      </c>
      <c r="B135" s="93"/>
      <c r="C135" s="93"/>
      <c r="D135" s="93"/>
      <c r="E135" s="93"/>
      <c r="F135" s="93"/>
      <c r="G135" s="93"/>
      <c r="H135" s="93"/>
      <c r="I135" s="93"/>
      <c r="J135" s="77"/>
      <c r="K135" s="77"/>
    </row>
    <row r="142" ht="15.75">
      <c r="E142" s="78"/>
    </row>
  </sheetData>
  <sheetProtection/>
  <mergeCells count="13">
    <mergeCell ref="C12:D12"/>
    <mergeCell ref="E12:F12"/>
    <mergeCell ref="G12:I12"/>
    <mergeCell ref="A130:I130"/>
    <mergeCell ref="A132:I132"/>
    <mergeCell ref="A133:I133"/>
    <mergeCell ref="A134:I134"/>
    <mergeCell ref="A135:I135"/>
    <mergeCell ref="B8:I8"/>
    <mergeCell ref="F9:I9"/>
    <mergeCell ref="B10:K10"/>
    <mergeCell ref="A12:A13"/>
    <mergeCell ref="B12:B13"/>
  </mergeCells>
  <printOptions/>
  <pageMargins left="0.5905511811023623" right="0.5118110236220472" top="0.7874015748031497" bottom="0.3937007874015748" header="0.1968503937007874" footer="0.1968503937007874"/>
  <pageSetup fitToHeight="7" fitToWidth="1" horizontalDpi="600" verticalDpi="600" orientation="landscape" paperSize="9" scale="90" r:id="rId3"/>
  <rowBreaks count="1" manualBreakCount="1">
    <brk id="8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2013-02-25T12:20:48Z</cp:lastPrinted>
  <dcterms:created xsi:type="dcterms:W3CDTF">2013-02-25T10:08:38Z</dcterms:created>
  <dcterms:modified xsi:type="dcterms:W3CDTF">2013-02-25T12:21:07Z</dcterms:modified>
  <cp:category/>
  <cp:version/>
  <cp:contentType/>
  <cp:contentStatus/>
</cp:coreProperties>
</file>