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20" windowHeight="9690" activeTab="0"/>
  </bookViews>
  <sheets>
    <sheet name="Инвест.программы" sheetId="1" r:id="rId1"/>
  </sheets>
  <definedNames>
    <definedName name="_xlnm.Print_Titles" localSheetId="0">'Инвест.программы'!$9:$11</definedName>
    <definedName name="_xlnm.Print_Area" localSheetId="0">'Инвест.программы'!$A$1:$I$187</definedName>
  </definedNames>
  <calcPr fullCalcOnLoad="1"/>
</workbook>
</file>

<file path=xl/sharedStrings.xml><?xml version="1.0" encoding="utf-8"?>
<sst xmlns="http://schemas.openxmlformats.org/spreadsheetml/2006/main" count="619" uniqueCount="296">
  <si>
    <t>Приложение 4б</t>
  </si>
  <si>
    <t xml:space="preserve">к приказу ФСТ России от 31 января 2011 г. № 36-э 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</si>
  <si>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</si>
  <si>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</si>
  <si>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</si>
  <si>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</si>
  <si>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</si>
  <si>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</si>
  <si>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</si>
  <si>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</si>
  <si>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</si>
  <si>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</si>
  <si>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</si>
  <si>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</si>
  <si>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</si>
  <si>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</si>
  <si>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</t>
  </si>
  <si>
    <t>1.1.</t>
  </si>
  <si>
    <t>Сведения о строительстве, реконструкции объектов капитального строительства</t>
  </si>
  <si>
    <t>1.1.1.</t>
  </si>
  <si>
    <t>новые объекты</t>
  </si>
  <si>
    <t>линейная часть (газопроводы), всего, в т.ч.:</t>
  </si>
  <si>
    <t>газопроводы (спецнадбавка)</t>
  </si>
  <si>
    <t>II кв. 2011</t>
  </si>
  <si>
    <t>I кв. 2012</t>
  </si>
  <si>
    <t>III кв. 2011</t>
  </si>
  <si>
    <t>IV кв. 2011</t>
  </si>
  <si>
    <t>d 63</t>
  </si>
  <si>
    <t>II кв. 2012</t>
  </si>
  <si>
    <t>d 160</t>
  </si>
  <si>
    <t>d 219</t>
  </si>
  <si>
    <t>п.46</t>
  </si>
  <si>
    <t>d 63,90,110</t>
  </si>
  <si>
    <t>d 108</t>
  </si>
  <si>
    <t>d 325</t>
  </si>
  <si>
    <t>IV кв. 2012</t>
  </si>
  <si>
    <t>газопроводы (прочие)</t>
  </si>
  <si>
    <t>III кв. 2012</t>
  </si>
  <si>
    <t>здания*</t>
  </si>
  <si>
    <t>1</t>
  </si>
  <si>
    <t>I кв. 2010</t>
  </si>
  <si>
    <t>1.1.2.</t>
  </si>
  <si>
    <t xml:space="preserve">реконструируемые (модернизируемые) объекты </t>
  </si>
  <si>
    <t>газопроводы, ГРП, ШРП</t>
  </si>
  <si>
    <t xml:space="preserve">телеметрия ГРП </t>
  </si>
  <si>
    <t>здания, сооружения*</t>
  </si>
  <si>
    <t>Реконструкция ПОС в административном здании ОАО "Воронежоблгаз" г. Воронеж, ул. Никитинская, 50а</t>
  </si>
  <si>
    <t>1.2.</t>
  </si>
  <si>
    <t>1.3.</t>
  </si>
  <si>
    <t xml:space="preserve">Сведения о приобретении внеоборотных активов </t>
  </si>
  <si>
    <t>1.3.1.</t>
  </si>
  <si>
    <t>газопроводы</t>
  </si>
  <si>
    <t>1.3.2.</t>
  </si>
  <si>
    <t>зем. участки*</t>
  </si>
  <si>
    <t>1.3.3.</t>
  </si>
  <si>
    <t xml:space="preserve"> автотранспорт*</t>
  </si>
  <si>
    <t>1.3.4.</t>
  </si>
  <si>
    <t>1.3.5.</t>
  </si>
  <si>
    <t>оборудование для эксплуатации газ.хоз-ва*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</si>
  <si>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</si>
  <si>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</si>
  <si>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</si>
  <si>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</si>
  <si>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</si>
  <si>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ГРПШ-1 шт.</t>
  </si>
  <si>
    <t>Информация об инвестиционных программах ОАО "Воронежоблгаз" за 2012 год</t>
  </si>
  <si>
    <t>* - в инвестиционную программу включены затраты в части транспортировки природного газа (74,7% в случае косвенных расходов)</t>
  </si>
  <si>
    <t xml:space="preserve"> Административное здание АДС филиала "Воронежгаз",г. Воронеж,ул. Конструкторов,82</t>
  </si>
  <si>
    <t>Склад металлический филиала "Россошьгаз" г. Россошь, ул.Василевского,9</t>
  </si>
  <si>
    <t>Склад металлический филиала " Богучаргаз",г. Богучар,ул. Транспортная,46</t>
  </si>
  <si>
    <t xml:space="preserve"> Производственная база филиала " ,г. Воронеж, ул. Чебышева, 28</t>
  </si>
  <si>
    <t xml:space="preserve"> Навес металлический  для хранения труб филиала " Верхний Мамонрайгаз",с. Верхний Мамон,ул. Правды,6</t>
  </si>
  <si>
    <t xml:space="preserve"> Навес металлический  филиала " Верхний Мамонрайгаз",с. Верхний Мамон,ул. Правды,6</t>
  </si>
  <si>
    <t>Производственная площадка для автотранспорта филиала "Воронежоблавтотранс" г. Воронеж, ул. Чебышева, 28"е"</t>
  </si>
  <si>
    <t>Производственная база филиала "Торговый Дом" г. Воронеж, ул. Дубровина,19 а</t>
  </si>
  <si>
    <t xml:space="preserve"> Монтаж ПОС  в адм. здании филиала "Борисоглебскгаз" г.Борисоглебск, ул. Матросовская,115</t>
  </si>
  <si>
    <t xml:space="preserve">Монтаж ПОС в здании Лебединского газового участка филиала " Богучаргаз",с.Лебединка,ул. Первомайская,14 </t>
  </si>
  <si>
    <t>Монтаж ПОС в производственном корпусе, 3-хэтажном административном здании инв. № 00001486 филиала "Воронежоблподземметаллзащита" адрес: г. Воронеж, ул. 45 Стрелковой дивизии, 257а</t>
  </si>
  <si>
    <t xml:space="preserve">Стстема видеонаблюдения г. Калач, ул. Газовая, 3а филиал "Сжиженный газ" </t>
  </si>
  <si>
    <t>Система видеонаблюдения адрес: с. Орлово, ул. Пионерская, 14б филиал Верхняя Хавамежрайгаз"</t>
  </si>
  <si>
    <t>Система  видеонаблюдения г.Семилуки,ул.25лет Октября,114</t>
  </si>
  <si>
    <t xml:space="preserve"> Гараж филиала " Верхний Мамонрайгаз" с. Верхний Мамон ,ул. Правды,6</t>
  </si>
  <si>
    <t>Административное здание филиала "Верхний Мамонрайгаз" с. Верхний Мамон,ул. Правды,6</t>
  </si>
  <si>
    <t xml:space="preserve">Здание  филиала "Верхний Мамонрайгаз", с. Верхний Мамон,ул. Правды,6 </t>
  </si>
  <si>
    <t>Поизводственный корпус, 3-хэтажное административное здание инв. № 00001486 филиала "Воронежоблподземметаллзащита" адрес: г. Воронеж, ул. 45 Стрелковой дивизии, 257а</t>
  </si>
  <si>
    <t>Административное здание инв.№ 15 филиала " Богучаргаз",г. Богучар,ул.Транспортная,46</t>
  </si>
  <si>
    <t xml:space="preserve">Реконструкция системы видеонаблюдения  инв № 0000643 адрес: г. Воронеж, ул. Никитинская, 50а, ОАО " Воронежоблгаз" </t>
  </si>
  <si>
    <t>Реконструкция системы видеонаблюдения   инв.№  0100019892 адрес: с. Верхний Мамон,ул. Правды,6 филиала "Верхний Мамонрайгаз"</t>
  </si>
  <si>
    <t>Гараж АДС филиала "Верхний Мамонрайгаз" с. Верхний Мамон,ул. Правды,6</t>
  </si>
  <si>
    <t xml:space="preserve">Здание филиала "Верхний Мамонрайгаз", с. Верхний Мамон,ул. Правды,6 </t>
  </si>
  <si>
    <t xml:space="preserve">Реконструкция системы видеонаблюдения  инв № 00001543   адрес: г. Воронеж, ул. 45 Стрелковой дивизии, 257а филиал "Воронежоблподземметаллзащита" </t>
  </si>
  <si>
    <t xml:space="preserve"> Склад Терновской РЭГС филиала " Эртильмежрайгаз", с. Терновка,ул. Фрунзе, 43а,  инв.№28</t>
  </si>
  <si>
    <t>Монтаж ПОС  в  гараже  филиала "Подгоренскийрайгаз", п.г.т. Подгоренский, ул. Газовая,4</t>
  </si>
  <si>
    <t>Монтаж ПОС  в  складе-гараже  филиала "Подгоренскийрайгаз", п.г.т. Подгоренский, ул. Газовая,4</t>
  </si>
  <si>
    <t xml:space="preserve"> Монтаж ПОС в здании Сагуновского ГУ филиала "Подгоренскийрайгаз", с.Сагуны,ул.Кирова,28</t>
  </si>
  <si>
    <t>Склад металлический филиала "Терновкарайгаз" с. Терновка, ул. Фрунзе, 43а</t>
  </si>
  <si>
    <t>Склад филиала "Терновкарайгаз", с. Терновка, ул. Фрунзе, 43а</t>
  </si>
  <si>
    <t>Гараж Терновской РЭГС филиала " Эртильмежрайгаз", с. Терновка,ул. Фрунзе, 43а, инв.№27</t>
  </si>
  <si>
    <t>Административно-бытовой корпус филиала "Терновкарайгаз", с. Терновка, ул. Фрунзе, 43а</t>
  </si>
  <si>
    <t>Реконструкция ПОС в административно-бытовой корпус филиала "Терновкарайгаз", с. Терновка, ул. Фрунзе, 43а</t>
  </si>
  <si>
    <t>Реконструкция системы видеонаблюдения по адресу: с. Терновка, ул. Фрунзе, 43а филиал "Терновкарайгаз"</t>
  </si>
  <si>
    <t>Реконструкция ПОС в гараже  филиала "Терновкарайгаз", с.Терновка,ул. Фрунзе, 43а</t>
  </si>
  <si>
    <t xml:space="preserve">Реконструкция системы видеонаблюдения адрес: г.Борисоглебск, ул. Матросовская, 115, филиал "Борисоглебскгаз" </t>
  </si>
  <si>
    <t>Склад металлический филиала " Нижнедевицкрайгаз", с.Нижнедевицк ,ул. Шматова,49</t>
  </si>
  <si>
    <t>Реконструкция системы видеонаблюдения адрес: г. Россошь, ул. Василевского, 9а филиал "Россошьгаз"</t>
  </si>
  <si>
    <t>Склад филиала " Богучаргаз",г. Богучар,ул.Транспортная,46</t>
  </si>
  <si>
    <t>Реконструкция системы адрес: г. Богучар, ул. Транспортная, 46 филиал "Богучаргаз"</t>
  </si>
  <si>
    <t xml:space="preserve">Административно-бытовой корпус  филиала "Хохольскийрайгаз", р.п. Хохольский, пер. Есенина,25 </t>
  </si>
  <si>
    <t xml:space="preserve"> Гараж филиала "Хохольскийрайгаз", р.п. Хохольский, пер. Есенина,25 </t>
  </si>
  <si>
    <t xml:space="preserve"> Монтаж ПОС в складе  сжиженного газа филиала "Хохольскийрайгаз", р.п. Хохольский, пер. Есенина,25</t>
  </si>
  <si>
    <t xml:space="preserve">Реконструкция системы видеонаблюдения адрес: р.п. Хохольский, пер. Есенина, 25 филиал "Хохольскиймежрайгаз" </t>
  </si>
  <si>
    <t xml:space="preserve"> Склад  сжиженного газа филиала "Хохольскиймежрайгаз", р.п. Хохольский, пер. Есенина,25</t>
  </si>
  <si>
    <t xml:space="preserve"> Гараж филиала "Хохольскиймежрайгаз", р.п. Хохольский, пер. Есенина,25</t>
  </si>
  <si>
    <t>Административно-бытовой корпус  филиала "Хохольскиймежрайгаз", р.п. Хохольский, пер. Есенина,25</t>
  </si>
  <si>
    <t>Монтаж ПОС в гараже-складе филиала "Семилукигаз", г.Семилуки,ул.25лет Октября,114</t>
  </si>
  <si>
    <t>Реконструкция ПОС в здании Латненского ГУ филиала "Семилукигаз", рп Латная, ул. Ленина, 102-Б</t>
  </si>
  <si>
    <t xml:space="preserve"> Мех.мастерская филиала "Нижнедевицкрайгаз" с. Нижнедевицк, ул. Шматова,49</t>
  </si>
  <si>
    <t>Реконструкция системы видеонаблюдения адрес: с.Нижнедевицк, ул. Шматова, 49  филиал "Нижнедевицкмежрайгаз"</t>
  </si>
  <si>
    <t>Реконструкция в здании Стрелицкого ГУ филиала "Нижнедевицкрайгаз",  п. Стрелица, ул. Восточная, 3а</t>
  </si>
  <si>
    <t>Реконструкция в здании Краснолесненского ГУ филиала "Верхняя Хаварайгаз", пгт Краснолесный, ул.Лохматикова 1</t>
  </si>
  <si>
    <t>Рекнструкция в здании Манинского ГУ филиала "Калачгаз", с. Манино, ул. Школьная, 37</t>
  </si>
  <si>
    <t>Реконструкция ПОС в здании  Новокриушанского ГУ филиала "Калачгаз", с. Новая Криуша, ул. Советская, 88б</t>
  </si>
  <si>
    <t xml:space="preserve"> Реконструкция ПОС в здании Средне-ИкорецкогоГУ филиала "Лискигаз", с. Ср. Икорец, ул. Советская, 21-Б</t>
  </si>
  <si>
    <t xml:space="preserve"> Реконструкция ПОС в здании  Масловского ГУ филиала "Новая Усманьрайгаз", п. 1 отделения с-за Масловский, ул. Транспортная, 1-а </t>
  </si>
  <si>
    <t xml:space="preserve">Реконструкция системы видеонаблюдения адрес: г. Лиски, ул. Индустриальная, 4 филиал "Лискигаз" </t>
  </si>
  <si>
    <t xml:space="preserve">Реконструкция системы видеонаблюдения адрес: п.г.т. Грибановка, ул. Толстого, 6 филиал "Грибановскийрайгаз" </t>
  </si>
  <si>
    <t xml:space="preserve">Реконструкция системы видеонаблюдения адрес: с. Воробъевка, ул. Чапаева, 2а филиал "Бутурлиновкамежрайгаз" (2 камеры+1 регистратор) </t>
  </si>
  <si>
    <t>Реконструкция системы видеонаблюдения адрес: г. Острогожск, ул. Ленина, 7 филиал "Острогожскмежрайгаз"</t>
  </si>
  <si>
    <t>Реконструкция ПОС в здании Песковского ГУ филиала "Повориногаз", с. Пески, ул. Пролетарская, 44-А</t>
  </si>
  <si>
    <t>Реконструкция системы видеонаблюденияв здании Песковского ГУ филиала "Повориногаз", с. Пески, ул. Пролетарская, 44-А</t>
  </si>
  <si>
    <t xml:space="preserve">Административное здание ф-ла "Каширскоерайгаз" г. Нововоронеж. Ул. Космонавтов, 1б </t>
  </si>
  <si>
    <t xml:space="preserve">Котельная филиала "Воронежгаз" г. Воронеж ул. Беговая, 215 </t>
  </si>
  <si>
    <t xml:space="preserve">Административное здание г.Воронеж ул.Никитинская,50 ( 5 этаж ) </t>
  </si>
  <si>
    <t>Реконструкция системы видеонаблюдения, адрес: р.п. Кантемировка, ул. Советская, 109 филиал "Кантемировкарайгаз"</t>
  </si>
  <si>
    <t>d 219,325,426</t>
  </si>
  <si>
    <t>ГРПШ-1 шт., ПГБ-2 шт.</t>
  </si>
  <si>
    <t>d 76,89</t>
  </si>
  <si>
    <t>ГРПШ-2 шт.</t>
  </si>
  <si>
    <t>d 530,426</t>
  </si>
  <si>
    <t>ПГБ- 1 шт.</t>
  </si>
  <si>
    <t>d 530,325,219</t>
  </si>
  <si>
    <t>ГРПШ- 1 шт.</t>
  </si>
  <si>
    <t>d 63,90</t>
  </si>
  <si>
    <t>ГРПШ-4 шт.</t>
  </si>
  <si>
    <t>d 160,225</t>
  </si>
  <si>
    <t xml:space="preserve">ГРПШ- 1 шт. </t>
  </si>
  <si>
    <t>d 89</t>
  </si>
  <si>
    <t>d 76, 89,159,63,90,110,160,225</t>
  </si>
  <si>
    <t xml:space="preserve">ГРПШ- 8 шт. </t>
  </si>
  <si>
    <t>d 90,110,160</t>
  </si>
  <si>
    <t>d 57,89,63,110,160, 225</t>
  </si>
  <si>
    <t>ГРПШ- 2 шт., ПГБ -2 шт.</t>
  </si>
  <si>
    <t>d 57,90,160</t>
  </si>
  <si>
    <t>ГРПШ - 1 шт.</t>
  </si>
  <si>
    <t>d 114</t>
  </si>
  <si>
    <t>d 159,219</t>
  </si>
  <si>
    <t>d 159</t>
  </si>
  <si>
    <t>d 76</t>
  </si>
  <si>
    <t>d 273</t>
  </si>
  <si>
    <t xml:space="preserve"> </t>
  </si>
  <si>
    <t>d 57,108</t>
  </si>
  <si>
    <t>d 57</t>
  </si>
  <si>
    <t>d 89,90</t>
  </si>
  <si>
    <t>d 159,160</t>
  </si>
  <si>
    <t>d 108,110</t>
  </si>
  <si>
    <t>d 57,159,63,110,160</t>
  </si>
  <si>
    <t>d 110</t>
  </si>
  <si>
    <t>d 57,76</t>
  </si>
  <si>
    <t>d 57,89,108,159,63,110,160</t>
  </si>
  <si>
    <t>ГРПШ - 2 шт.</t>
  </si>
  <si>
    <t>d  63</t>
  </si>
  <si>
    <t>d  57,89,108</t>
  </si>
  <si>
    <t>d 57,63</t>
  </si>
  <si>
    <t>d 57,89,108,63,110</t>
  </si>
  <si>
    <t>d 57,108,63</t>
  </si>
  <si>
    <t>d 57,76,89,159,90</t>
  </si>
  <si>
    <t>d 57,89</t>
  </si>
  <si>
    <t>d 76,90</t>
  </si>
  <si>
    <t>d 89,160</t>
  </si>
  <si>
    <t>ГРПШ- 2 шт.</t>
  </si>
  <si>
    <t>Сведения о долгосрочных финансовых вложениях*</t>
  </si>
  <si>
    <t>компьютеры, оргтехника, ср-ва связи,охр.сист., мебель, хозоборудование*</t>
  </si>
  <si>
    <t>Строительство газопровода высокого давления для перевода потребителей г.Боброва на отдельный выход из АГРС</t>
  </si>
  <si>
    <t>Строительство межпоселкового газопровода высокого давления для газификации сел Карайчевка и Пирамида Бутурлиновского района</t>
  </si>
  <si>
    <t>Строительство газораспределительных сетей в с.Дерезовка и х.Оробинск Верхнемамонского района</t>
  </si>
  <si>
    <t>Строительство газопровода низкого давления до ул.Генерала Лохматикова р.п.Краснолесный  г.Воронеж</t>
  </si>
  <si>
    <t>IV кв.2012 г.</t>
  </si>
  <si>
    <t>Строительство газопровода высокого давления с.Репное-с.Отрадное</t>
  </si>
  <si>
    <t>Строительство газопровода высокого давления к индустриальному парку "Масловский"</t>
  </si>
  <si>
    <t>Строительство газоснабжения х.Грушовый Калачеевского района</t>
  </si>
  <si>
    <t>Строительство газораспределительных сетей к восточному микрорайону г.Лиски</t>
  </si>
  <si>
    <t>Строительство газопровода высокого давления с.Нижнее Турово  Нижнедевицкого  района</t>
  </si>
  <si>
    <t>Строительство газопровода высокого, среднего и низкого давления в с.Б.Хвощеватка Подгоренского района</t>
  </si>
  <si>
    <t>Строительство газопровода высокого давления к жилому микрорайону с.Айдарово Рамонского района</t>
  </si>
  <si>
    <t>Строительство газопровода  от АГРС г.Семилуки от ответвления к с.Раздолье Семилуксого района</t>
  </si>
  <si>
    <t>Строительство газопровода  высокого давления с установкой ПГБ в  с.Раздолье  Семилукского района</t>
  </si>
  <si>
    <t>Строительство газопровода  высокого давления к  с.Ендовище Семилукского района</t>
  </si>
  <si>
    <t>Строительство  разводящих сетей низкого давления  по п.Есипова Терновского района</t>
  </si>
  <si>
    <t>Строительство межпоселкового газопроводавысокого давления от д.Колодеевка до д.Грязцы Эртильского района</t>
  </si>
  <si>
    <t xml:space="preserve">II кв.2011 </t>
  </si>
  <si>
    <t>I кв.2012</t>
  </si>
  <si>
    <t xml:space="preserve">I кв.2012 </t>
  </si>
  <si>
    <t>III кв.2011</t>
  </si>
  <si>
    <t>III кв.2012</t>
  </si>
  <si>
    <t>IV кв.2012</t>
  </si>
  <si>
    <t>II кв..2012</t>
  </si>
  <si>
    <t>IV кв.2013</t>
  </si>
  <si>
    <t>II кв.2014</t>
  </si>
  <si>
    <t>IV кв.2011</t>
  </si>
  <si>
    <t xml:space="preserve">II кв..2012 </t>
  </si>
  <si>
    <t>II кв..2013</t>
  </si>
  <si>
    <t>IV кв..2012</t>
  </si>
  <si>
    <t>Строительство газопровода высокого и низкого давления с установкой ШРП ул.Степная, ул.Ленина в с.Купянка Богучарского района</t>
  </si>
  <si>
    <t>I кв.2013 г.</t>
  </si>
  <si>
    <t>Строительство газопровода среднего и низкого давления с установкой ШРП с.Залиман ул.Халтурина,ул.Садовая,ул.Набережная Богучарского района</t>
  </si>
  <si>
    <t xml:space="preserve"> Строительство газопровода газопровод высокого давления к модульной котельной по ул.Заводской г.Бутурлиновка </t>
  </si>
  <si>
    <t xml:space="preserve">Строительство газопровода  низкого давления по ул.Свободы- ул.Л.Толстого г.Борисоглебск </t>
  </si>
  <si>
    <t>Строительство газопровода высокого давления  1,2 категории с установкой ШРП ул. 40 лет Октября г.Борисоглебск</t>
  </si>
  <si>
    <t xml:space="preserve"> Строительство газопровода низкого давления ул.Волжская-пер.Прохладный г.Воронеж</t>
  </si>
  <si>
    <t>II кв.2012 г.</t>
  </si>
  <si>
    <t>Строительство газопровода низкого давления г.Воронеж  Правобережное лесничество ж.м.Лесная Поляна  (закольцовка)</t>
  </si>
  <si>
    <t>Строительство газопровода низкого давления ул.Колхозный путь -ул.Пионерская пос.Отрожка г.Воронеж</t>
  </si>
  <si>
    <t>Строительство газопровода высокого давления от АГРС микрорайона "Тенистый" для газоснабжения Шиловского массива г.Воронеж</t>
  </si>
  <si>
    <t>Строительство газопровода высокого и низкого давления с установкой ШРП по  ул.Нововоронежская-ул.Третьякова г.Воронеж</t>
  </si>
  <si>
    <t>Строительство газопровода высокого и низкого давления,ШРП ул.Лагерная-ул.Курнатовского г.Воронеж</t>
  </si>
  <si>
    <t xml:space="preserve"> Строительство газопровода среднего и низкого давления к ШРП Московский Пр.17</t>
  </si>
  <si>
    <t>Строительство газопровода среднего и низкого давления к ШРП по ул.Ушакова  ул.Л.Чайкиной г.Воронеж</t>
  </si>
  <si>
    <t>Строительство газификации детского православного лагеря "Куристалл" в пос.Сомово ул.Курнатовского г.Воронеж</t>
  </si>
  <si>
    <t>Строительство газопровода высокого давления  1,2 категории с установкой ШРП  по ул.Комсомольская-ул.Верхнезаводская г.Калач</t>
  </si>
  <si>
    <t>Строительство газопровода низкого давления г.Калач ул.Ленинская - ул.Никитинская</t>
  </si>
  <si>
    <t>Строительство газопровода высокого и низкого давления с установкой ШРП по  ул.Ленина,ул.Свободы с.Новомарковка Кантемировского района</t>
  </si>
  <si>
    <t>Строительство газопровода низкого давления по  ул.Восточная с.Новомарковка Кантемировского района</t>
  </si>
  <si>
    <t>Строительство газопровода газопровод высокого и низкого давления с установкой ШРП г.Лиски ул.Чехова,ул.Строителей,  ул.Тургенева, ул.Никитина,ул.Вишневая,ул.Трудовые Резервы Лискинского района</t>
  </si>
  <si>
    <t xml:space="preserve"> Строительство газопровода высокого и низкого давления с установкой ШРП по ул.Черняховского, ул.Чкалова ,ул.Кольцовская в г.Лиски Лискинского района</t>
  </si>
  <si>
    <t xml:space="preserve"> Строительство газопровода низкого давления по ул.Полевая, ул.Мира с Средний Икорец Лискинского района</t>
  </si>
  <si>
    <t xml:space="preserve"> Строительство газопровода низкого давления  по ул.19 партсъезд -ул.8 Марта г.Лиски  Лискинского района</t>
  </si>
  <si>
    <t xml:space="preserve"> Строительство газопровода среднего и низкого давления с установкой ШРП по ул.Е.Боброва с.Дракино  Лискинского района</t>
  </si>
  <si>
    <t>Строительство газопровода низкого давления по ул.50 лет Октября-ул.Заречная с.Средний Икорец Лискинского района</t>
  </si>
  <si>
    <t>Строительство газопровода среднего давления по ул.Солнечная, ул.Плеханова в с.Вознесеновка до ул.К.Маркса в р.п.Давыдовка с установкой ШРП, газопровод низкого давления по ул.К.Маркса р.п.Давыдовка Лискинского района</t>
  </si>
  <si>
    <t>Строительство газопровода низкого давления ул.Чижмакова-ул.Тимирязева г.Новохоперск</t>
  </si>
  <si>
    <t>Строительство газопровода низкого давления по ул.Ростовская с.Новая Усмань Новоусманского района</t>
  </si>
  <si>
    <t>Строительство газопровода низкого давления по ул.Лесная в пос.Загирянка Ольховатского района</t>
  </si>
  <si>
    <t xml:space="preserve"> Строительство газопровода низкого давления (закольцовка) по ул.Советская,ул.60 лет Октября с.Новый Лиман Петропавловского района</t>
  </si>
  <si>
    <t>Строительство газопровода низкого давления по ул.Советска в с.Глубокое,Дедовка (закольцовка) Петропавловского района</t>
  </si>
  <si>
    <t>Строительство газопровода низкого давления по ул.9 Мая -ул.Пролетарская г.Поворино Поворинского района</t>
  </si>
  <si>
    <t>Строительство газопровода низкого давления к котельной школы с.Б.Хвощеватка Подгоренского района</t>
  </si>
  <si>
    <t>Строительство газопровода высокого и низкого давления с установкой ШРП ул.Петровская пл.-пр.Революции г.Павловск  Павловского района</t>
  </si>
  <si>
    <t xml:space="preserve"> Строительство газопровода высокого и низкого давления,ШРП с.Александровка-с.Донская Павловского района</t>
  </si>
  <si>
    <t>Строительство газопровода низкого давления ул.Песчаная-ул.Первомайская д.Новоподклетное Рамонского района</t>
  </si>
  <si>
    <t xml:space="preserve"> Строительство газопровода высокого,низкого давления с установкой ГРПШ п.Комсомольский Рамонского района</t>
  </si>
  <si>
    <t xml:space="preserve"> Строительство газопровода низкого давления  по ул.Такарского - ул.Волвенкова с.Репьевка Репьевского района</t>
  </si>
  <si>
    <t>Строительство газопровода высокого и  низкого давления с установкой ШРП по  пер.Брикетный, ул.Мира,ул.Трудовая г.Россошь Россошанского района</t>
  </si>
  <si>
    <t>Строительство газопровода  высокого и низкого давления с установкой ШРП по пер.Степной , ул.Войкова газопровод низкого давления г.Россошь Россошанского района</t>
  </si>
  <si>
    <t>Строительство газопровода   низкого давления ул.Воровского - ул.Кулибина  г.Россошь Россошанского района</t>
  </si>
  <si>
    <t>Строительство газопровода  низкого давления л.Садовая, ул.Мира  с.Землянск  Семилукского района</t>
  </si>
  <si>
    <t xml:space="preserve">Строительство газопровода низкого давления ул.Красноармейская в с.Хохол Хохольского  района  </t>
  </si>
  <si>
    <t>I кв.2013</t>
  </si>
  <si>
    <t xml:space="preserve">IV кв.2012 </t>
  </si>
  <si>
    <t xml:space="preserve">III кв.2013 </t>
  </si>
  <si>
    <t>II кв.2012</t>
  </si>
  <si>
    <t>III кв.2013</t>
  </si>
  <si>
    <t>II кв.2013</t>
  </si>
  <si>
    <t>II кв.2011</t>
  </si>
  <si>
    <t xml:space="preserve">II кв.2012 </t>
  </si>
  <si>
    <t xml:space="preserve">I кв.2013 </t>
  </si>
  <si>
    <t xml:space="preserve">Строительство газопровода высокого давления  1,2 категории с установкой ШРП и газопровод низкого давления ул.Советская-ул.Зеленая с.Петино Хохольского  района  </t>
  </si>
  <si>
    <t>Реконструкция газопровода с.Сохрановка-с.Лебединка до ГРП № 305 "Богучаргаз" Богучарского района инвентарный номер 305</t>
  </si>
  <si>
    <t>Реконструкция газопровода высокого давления с установкой секционирующего устройства АГРС с.Ямное -с.Подгорное г.Воронеж инвентарный номер 60862</t>
  </si>
  <si>
    <t>Реконструкция газопровода низкого давления г.Воронеж ул.Пролетарская -ул.Крестьянская инвентарный номер 60572</t>
  </si>
  <si>
    <t>Техперевооружение  ГРП  ул.Ворошилова,11 г.Воронеж, инвентарный номер 60001</t>
  </si>
  <si>
    <t>Техперевооружение  ГРП ул.Еремеева,22 г.Воронеж, инвентарный номер 57008</t>
  </si>
  <si>
    <t>Техперевооружение  ГРПул.Димитрова,136 г.Воронеж, инвентарный номер 61850</t>
  </si>
  <si>
    <t>Техперевооружение  ГРП  по ул.Минская,35 г.Воронеж, инвентарный номер 56306</t>
  </si>
  <si>
    <t>Техперевооружение  ГРП.Ленинский пр.107г.Воронеж, инвентарный номер 58577</t>
  </si>
  <si>
    <t>Реконструкция ГРП  ул.9 Января,224 Воронеж, инвентарный номер 0000056769</t>
  </si>
  <si>
    <t>Реконструкция ГРП  ул.9 Января,48 Воронеж, инвентарный номер  0000058700</t>
  </si>
  <si>
    <t>Техперевооружение  ГРП Ленинский пр.24 Воронеж, инвентарный номер 58076</t>
  </si>
  <si>
    <t>Техперевооружение  ГРП ул.Чайковского,3 Воронеж, инвентарный номер 60350</t>
  </si>
  <si>
    <t>Реконструкция газопровода низкого давления г.Калач ул.Мира - ул.П.Серякова инвентарный номер 211</t>
  </si>
  <si>
    <t>d 57,76,89,219,63,90,110,160,225</t>
  </si>
  <si>
    <t>Реконструкция газопровода низкого давления  Калачеевский  район г.Калач ул.Школьная у д.17  -пл.Колхозный рынок инвентарный номер 560 287</t>
  </si>
  <si>
    <t>Реконструкция газопровода низкого давления с.Средний Икорец ул.Зеленая - ул.Вокзальная Лискинский район инвентарный номер 20568,20363</t>
  </si>
  <si>
    <t>d 108,159,110</t>
  </si>
  <si>
    <t>Реконструкция газопровода низкого д ул.Плеханова (нечётная  сторона) с.Вознесеновка Лискинский район инвентарный номер 20354</t>
  </si>
  <si>
    <t xml:space="preserve"> Реконструкция газопровода низкого давления ул.25 лет Октября,Волкова,Железнодорожная  с реконструкцией газопровода по ул.1-й пер.25 лет Октября в г.Лиски Лискинский район инвентарный номер 20096</t>
  </si>
  <si>
    <t>г.Новохоперск ул.Советская, установка Реконструкция секционирующего устройства на газопроводе высокого давления ул.Советская г.Новохоперск Новохоперского района инвентарный номер 12-00-2-00-391</t>
  </si>
  <si>
    <t>Реконструкция газопровода высокого давления п.Цемзавод р.п.Подгоренский (закольцовка) Подгоренского района  инвентарный номер 206</t>
  </si>
  <si>
    <t>d57,159,63160</t>
  </si>
  <si>
    <t>г.Россошь ул.Деповская газопровод Реконструкция газопровода низкого давления  ул.Деповская г.Россошь Россошанского района инвентарный номер 11 233</t>
  </si>
  <si>
    <t>Рконструкция газопровода высокого и низкого давления по ул.Чапаева к д.39а в г.Семилуки Семилукского района инвентарный номер 631 лит 382 а</t>
  </si>
  <si>
    <t>ПУРГ - 1 шт.</t>
  </si>
  <si>
    <t>ГРПМ- 1 шт.</t>
  </si>
  <si>
    <t xml:space="preserve">II кв.2013 </t>
  </si>
  <si>
    <t xml:space="preserve">IV кв.2011 </t>
  </si>
  <si>
    <t>Строительство газоснабжения жилой зоны ( ул.Пушкинская, ул.Красноармейская) в с.Хохол Хохольскогот района  (газопровод высокого и низкого давления )</t>
  </si>
  <si>
    <t>Строительство межпоселкового газопровода высокого давления до пос.Вознесеновка, пос.Новоникольский, пос.Первомайский, пос.Георгиевский,пос.Шишлянникова, пос.Покровский, пос.Воскресенский Таловского района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</si>
</sst>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0"/>
      <name val="Helv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22"/>
        <bgColor indexed="9"/>
      </patternFill>
    </fill>
    <fill>
      <patternFill patternType="lightUp">
        <fgColor indexed="22"/>
        <b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8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/>
    </xf>
    <xf numFmtId="49" fontId="6" fillId="0" borderId="11" xfId="53" applyNumberFormat="1" applyFont="1" applyFill="1" applyBorder="1" applyAlignment="1" applyProtection="1">
      <alignment horizontal="center" vertical="center" wrapText="1"/>
      <protection/>
    </xf>
    <xf numFmtId="49" fontId="1" fillId="33" borderId="11" xfId="53" applyNumberFormat="1" applyFont="1" applyFill="1" applyBorder="1" applyAlignment="1" applyProtection="1">
      <alignment horizontal="center" vertical="center" wrapText="1"/>
      <protection/>
    </xf>
    <xf numFmtId="49" fontId="1" fillId="34" borderId="11" xfId="53" applyNumberFormat="1" applyFont="1" applyFill="1" applyBorder="1" applyAlignment="1" applyProtection="1">
      <alignment horizontal="center" vertical="center" wrapText="1"/>
      <protection/>
    </xf>
    <xf numFmtId="1" fontId="1" fillId="34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1" fontId="1" fillId="34" borderId="12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11" xfId="0" applyFont="1" applyFill="1" applyBorder="1" applyAlignment="1">
      <alignment wrapText="1"/>
    </xf>
    <xf numFmtId="0" fontId="1" fillId="35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0" borderId="11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wrapText="1"/>
    </xf>
    <xf numFmtId="0" fontId="1" fillId="34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1" fillId="34" borderId="11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wrapText="1"/>
    </xf>
    <xf numFmtId="0" fontId="1" fillId="37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 wrapText="1"/>
    </xf>
    <xf numFmtId="49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/>
    </xf>
    <xf numFmtId="0" fontId="1" fillId="38" borderId="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6" fillId="0" borderId="11" xfId="0" applyFont="1" applyBorder="1" applyAlignment="1">
      <alignment horizontal="left" wrapText="1"/>
    </xf>
    <xf numFmtId="0" fontId="1" fillId="33" borderId="11" xfId="0" applyFont="1" applyFill="1" applyBorder="1" applyAlignment="1">
      <alignment/>
    </xf>
    <xf numFmtId="0" fontId="4" fillId="34" borderId="11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4" fontId="1" fillId="34" borderId="13" xfId="0" applyNumberFormat="1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10" fontId="1" fillId="0" borderId="0" xfId="0" applyNumberFormat="1" applyFont="1" applyAlignment="1">
      <alignment/>
    </xf>
    <xf numFmtId="0" fontId="2" fillId="36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0" fillId="36" borderId="11" xfId="0" applyFont="1" applyFill="1" applyBorder="1" applyAlignment="1">
      <alignment/>
    </xf>
    <xf numFmtId="0" fontId="1" fillId="34" borderId="11" xfId="0" applyFont="1" applyFill="1" applyBorder="1" applyAlignment="1">
      <alignment horizontal="right" wrapText="1"/>
    </xf>
    <xf numFmtId="49" fontId="1" fillId="34" borderId="11" xfId="53" applyNumberFormat="1" applyFont="1" applyFill="1" applyBorder="1" applyAlignment="1" applyProtection="1">
      <alignment horizontal="center" wrapText="1"/>
      <protection/>
    </xf>
    <xf numFmtId="0" fontId="1" fillId="0" borderId="11" xfId="53" applyNumberFormat="1" applyFont="1" applyFill="1" applyBorder="1" applyAlignment="1" applyProtection="1">
      <alignment horizontal="right" wrapText="1"/>
      <protection/>
    </xf>
    <xf numFmtId="49" fontId="1" fillId="33" borderId="11" xfId="53" applyNumberFormat="1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>
      <alignment horizontal="right" wrapText="1"/>
    </xf>
    <xf numFmtId="49" fontId="4" fillId="33" borderId="11" xfId="53" applyNumberFormat="1" applyFont="1" applyFill="1" applyBorder="1" applyAlignment="1" applyProtection="1">
      <alignment horizontal="center" wrapText="1"/>
      <protection/>
    </xf>
    <xf numFmtId="49" fontId="1" fillId="0" borderId="11" xfId="53" applyNumberFormat="1" applyFont="1" applyFill="1" applyBorder="1" applyAlignment="1" applyProtection="1">
      <alignment horizontal="center" wrapText="1"/>
      <protection/>
    </xf>
    <xf numFmtId="0" fontId="1" fillId="39" borderId="0" xfId="0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right"/>
    </xf>
    <xf numFmtId="3" fontId="4" fillId="34" borderId="11" xfId="0" applyNumberFormat="1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horizontal="center" wrapText="1"/>
    </xf>
    <xf numFmtId="3" fontId="1" fillId="37" borderId="11" xfId="0" applyNumberFormat="1" applyFont="1" applyFill="1" applyBorder="1" applyAlignment="1">
      <alignment horizontal="center"/>
    </xf>
    <xf numFmtId="3" fontId="1" fillId="36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1" xfId="60" applyFont="1" applyFill="1" applyBorder="1" applyAlignment="1">
      <alignment horizontal="left" wrapText="1"/>
      <protection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horizontal="left"/>
    </xf>
    <xf numFmtId="0" fontId="1" fillId="0" borderId="10" xfId="60" applyFont="1" applyFill="1" applyBorder="1" applyAlignment="1">
      <alignment horizontal="left" wrapText="1"/>
      <protection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Alignment="1">
      <alignment horizontal="left"/>
    </xf>
    <xf numFmtId="0" fontId="1" fillId="34" borderId="0" xfId="0" applyNumberFormat="1" applyFont="1" applyFill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7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3" fontId="7" fillId="34" borderId="12" xfId="0" applyNumberFormat="1" applyFont="1" applyFill="1" applyBorder="1" applyAlignment="1">
      <alignment horizontal="center"/>
    </xf>
    <xf numFmtId="1" fontId="1" fillId="34" borderId="16" xfId="0" applyNumberFormat="1" applyFont="1" applyFill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165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165" fontId="11" fillId="0" borderId="11" xfId="0" applyNumberFormat="1" applyFont="1" applyBorder="1" applyAlignment="1">
      <alignment horizontal="center" vertical="top"/>
    </xf>
    <xf numFmtId="1" fontId="1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165" fontId="1" fillId="0" borderId="11" xfId="0" applyNumberFormat="1" applyFont="1" applyBorder="1" applyAlignment="1">
      <alignment horizontal="center" vertical="top"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center" vertical="top"/>
    </xf>
    <xf numFmtId="49" fontId="1" fillId="34" borderId="12" xfId="53" applyNumberFormat="1" applyFont="1" applyFill="1" applyBorder="1" applyAlignment="1" applyProtection="1">
      <alignment horizontal="center" vertical="center" wrapText="1"/>
      <protection/>
    </xf>
    <xf numFmtId="3" fontId="12" fillId="0" borderId="11" xfId="0" applyNumberFormat="1" applyFont="1" applyBorder="1" applyAlignment="1">
      <alignment horizontal="center" vertical="top"/>
    </xf>
    <xf numFmtId="0" fontId="1" fillId="0" borderId="10" xfId="0" applyNumberFormat="1" applyFont="1" applyFill="1" applyBorder="1" applyAlignment="1">
      <alignment wrapText="1"/>
    </xf>
    <xf numFmtId="0" fontId="1" fillId="0" borderId="14" xfId="60" applyFont="1" applyFill="1" applyBorder="1" applyAlignment="1">
      <alignment horizontal="left" wrapText="1"/>
      <protection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1" fillId="0" borderId="17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 horizontal="right" wrapText="1"/>
    </xf>
    <xf numFmtId="0" fontId="13" fillId="0" borderId="11" xfId="0" applyFont="1" applyBorder="1" applyAlignment="1">
      <alignment horizontal="center" vertical="top" wrapText="1"/>
    </xf>
    <xf numFmtId="3" fontId="2" fillId="36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АК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4"/>
  <sheetViews>
    <sheetView tabSelected="1" view="pageBreakPreview" zoomScaleSheetLayoutView="100" zoomScalePageLayoutView="0" workbookViewId="0" topLeftCell="A1">
      <selection activeCell="J168" sqref="J1:J16384"/>
    </sheetView>
  </sheetViews>
  <sheetFormatPr defaultColWidth="9.00390625" defaultRowHeight="12.75"/>
  <cols>
    <col min="1" max="1" width="7.625" style="1" customWidth="1"/>
    <col min="2" max="2" width="52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2.375" style="2" customWidth="1"/>
    <col min="7" max="7" width="13.875" style="1" customWidth="1"/>
    <col min="8" max="8" width="13.75390625" style="1" customWidth="1"/>
    <col min="9" max="9" width="19.625" style="1" customWidth="1"/>
    <col min="10" max="10" width="9.125" style="78" customWidth="1"/>
    <col min="11" max="11" width="14.375" style="1" customWidth="1"/>
    <col min="12" max="16384" width="9.125" style="1" customWidth="1"/>
  </cols>
  <sheetData>
    <row r="1" ht="18.75" customHeight="1">
      <c r="I1" s="3" t="s">
        <v>0</v>
      </c>
    </row>
    <row r="2" ht="15.75">
      <c r="I2" s="3" t="s">
        <v>1</v>
      </c>
    </row>
    <row r="3" spans="2:9" ht="15.75">
      <c r="B3" s="51"/>
      <c r="I3" s="3"/>
    </row>
    <row r="5" spans="2:11" ht="15.75" customHeight="1">
      <c r="B5" s="119" t="s">
        <v>65</v>
      </c>
      <c r="C5" s="119"/>
      <c r="D5" s="119"/>
      <c r="E5" s="119"/>
      <c r="F5" s="119"/>
      <c r="G5" s="119"/>
      <c r="H5" s="119"/>
      <c r="I5" s="119"/>
      <c r="J5" s="79"/>
      <c r="K5" s="4"/>
    </row>
    <row r="6" spans="2:10" ht="12.75" customHeight="1">
      <c r="B6" s="120" t="s">
        <v>2</v>
      </c>
      <c r="C6" s="120"/>
      <c r="D6" s="120"/>
      <c r="E6" s="120"/>
      <c r="F6" s="120"/>
      <c r="G6" s="120"/>
      <c r="H6" s="120"/>
      <c r="I6" s="120"/>
      <c r="J6" s="80"/>
    </row>
    <row r="7" spans="2:11" ht="15.75" customHeight="1">
      <c r="B7" s="121" t="s">
        <v>3</v>
      </c>
      <c r="C7" s="121"/>
      <c r="D7" s="121"/>
      <c r="E7" s="121"/>
      <c r="F7" s="121"/>
      <c r="G7" s="121"/>
      <c r="H7" s="121"/>
      <c r="I7" s="121"/>
      <c r="J7" s="81"/>
      <c r="K7" s="39"/>
    </row>
    <row r="9" spans="1:9" ht="29.25" customHeight="1">
      <c r="A9" s="122" t="s">
        <v>4</v>
      </c>
      <c r="B9" s="122" t="s">
        <v>5</v>
      </c>
      <c r="C9" s="114" t="s">
        <v>6</v>
      </c>
      <c r="D9" s="115"/>
      <c r="E9" s="114" t="s">
        <v>7</v>
      </c>
      <c r="F9" s="115"/>
      <c r="G9" s="114" t="s">
        <v>8</v>
      </c>
      <c r="H9" s="116"/>
      <c r="I9" s="115"/>
    </row>
    <row r="10" spans="1:9" ht="63.75">
      <c r="A10" s="123"/>
      <c r="B10" s="123"/>
      <c r="C10" s="6" t="s">
        <v>9</v>
      </c>
      <c r="D10" s="6" t="s">
        <v>10</v>
      </c>
      <c r="E10" s="5" t="s">
        <v>11</v>
      </c>
      <c r="F10" s="5" t="s">
        <v>12</v>
      </c>
      <c r="G10" s="6" t="s">
        <v>13</v>
      </c>
      <c r="H10" s="6" t="s">
        <v>14</v>
      </c>
      <c r="I10" s="6" t="s">
        <v>15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.75">
      <c r="A12" s="8">
        <v>1</v>
      </c>
      <c r="B12" s="9" t="s">
        <v>16</v>
      </c>
      <c r="C12" s="52"/>
      <c r="D12" s="52"/>
      <c r="E12" s="110"/>
      <c r="F12" s="111">
        <f>F13+F174+F175</f>
        <v>292986.31914999994</v>
      </c>
      <c r="G12" s="53"/>
      <c r="H12" s="53"/>
      <c r="I12" s="53"/>
    </row>
    <row r="13" spans="1:9" ht="29.25">
      <c r="A13" s="10" t="s">
        <v>17</v>
      </c>
      <c r="B13" s="40" t="s">
        <v>18</v>
      </c>
      <c r="C13" s="54"/>
      <c r="D13" s="54"/>
      <c r="E13" s="112">
        <f>E14+E109</f>
        <v>435887.44845999987</v>
      </c>
      <c r="F13" s="112">
        <f>F14+F109</f>
        <v>249254.46514999992</v>
      </c>
      <c r="G13" s="20"/>
      <c r="H13" s="20"/>
      <c r="I13" s="20"/>
    </row>
    <row r="14" spans="1:9" ht="13.5" customHeight="1">
      <c r="A14" s="11" t="s">
        <v>19</v>
      </c>
      <c r="B14" s="28" t="s">
        <v>20</v>
      </c>
      <c r="C14" s="41"/>
      <c r="D14" s="41"/>
      <c r="E14" s="63">
        <f>E15+E79</f>
        <v>333077.25430999993</v>
      </c>
      <c r="F14" s="63">
        <f>F15+F79</f>
        <v>157110.62721999997</v>
      </c>
      <c r="G14" s="41"/>
      <c r="H14" s="41"/>
      <c r="I14" s="41"/>
    </row>
    <row r="15" spans="1:10" s="14" customFormat="1" ht="12.75">
      <c r="A15" s="12"/>
      <c r="B15" s="42" t="s">
        <v>21</v>
      </c>
      <c r="C15" s="43"/>
      <c r="D15" s="43"/>
      <c r="E15" s="65">
        <f>E16+E35</f>
        <v>306750.30332999997</v>
      </c>
      <c r="F15" s="65">
        <f>F16+F35</f>
        <v>130783.67623999999</v>
      </c>
      <c r="G15" s="13"/>
      <c r="H15" s="43"/>
      <c r="I15" s="13"/>
      <c r="J15" s="82"/>
    </row>
    <row r="16" spans="1:10" s="14" customFormat="1" ht="13.5">
      <c r="A16" s="100"/>
      <c r="B16" s="85" t="s">
        <v>22</v>
      </c>
      <c r="C16" s="86"/>
      <c r="D16" s="86"/>
      <c r="E16" s="87">
        <f>SUM(E17:E34)</f>
        <v>272095.60599999997</v>
      </c>
      <c r="F16" s="87">
        <f>SUM(F17:F34)</f>
        <v>119960.00799999999</v>
      </c>
      <c r="G16" s="88"/>
      <c r="H16" s="86"/>
      <c r="I16" s="16"/>
      <c r="J16" s="82"/>
    </row>
    <row r="17" spans="1:11" ht="25.5">
      <c r="A17" s="30">
        <v>1</v>
      </c>
      <c r="B17" s="89" t="s">
        <v>182</v>
      </c>
      <c r="C17" s="94" t="s">
        <v>199</v>
      </c>
      <c r="D17" s="94" t="s">
        <v>200</v>
      </c>
      <c r="E17" s="99">
        <v>12656.348</v>
      </c>
      <c r="F17" s="99">
        <v>10143.54</v>
      </c>
      <c r="G17" s="90">
        <v>3.115</v>
      </c>
      <c r="H17" s="90" t="s">
        <v>134</v>
      </c>
      <c r="I17" s="90"/>
      <c r="K17" s="17"/>
    </row>
    <row r="18" spans="1:11" ht="38.25">
      <c r="A18" s="30">
        <v>2</v>
      </c>
      <c r="B18" s="89" t="s">
        <v>183</v>
      </c>
      <c r="C18" s="94" t="s">
        <v>202</v>
      </c>
      <c r="D18" s="94" t="s">
        <v>201</v>
      </c>
      <c r="E18" s="99">
        <v>14802.346</v>
      </c>
      <c r="F18" s="99">
        <v>8357.091</v>
      </c>
      <c r="G18" s="91">
        <v>11.86</v>
      </c>
      <c r="H18" s="91" t="s">
        <v>32</v>
      </c>
      <c r="I18" s="91" t="s">
        <v>135</v>
      </c>
      <c r="K18" s="17"/>
    </row>
    <row r="19" spans="1:11" ht="25.5">
      <c r="A19" s="30">
        <v>3</v>
      </c>
      <c r="B19" s="89" t="s">
        <v>184</v>
      </c>
      <c r="C19" s="94" t="s">
        <v>202</v>
      </c>
      <c r="D19" s="94" t="s">
        <v>201</v>
      </c>
      <c r="E19" s="99">
        <v>15548.432</v>
      </c>
      <c r="F19" s="99">
        <v>12101.585</v>
      </c>
      <c r="G19" s="92">
        <v>14.425</v>
      </c>
      <c r="H19" s="92" t="s">
        <v>136</v>
      </c>
      <c r="I19" s="92" t="s">
        <v>137</v>
      </c>
      <c r="K19" s="17"/>
    </row>
    <row r="20" spans="1:11" ht="25.5">
      <c r="A20" s="30">
        <v>4</v>
      </c>
      <c r="B20" s="89" t="s">
        <v>185</v>
      </c>
      <c r="C20" s="94" t="s">
        <v>203</v>
      </c>
      <c r="D20" s="94" t="s">
        <v>204</v>
      </c>
      <c r="E20" s="99">
        <v>355.649</v>
      </c>
      <c r="F20" s="99">
        <v>355.649</v>
      </c>
      <c r="G20" s="91">
        <v>0.033</v>
      </c>
      <c r="H20" s="90" t="s">
        <v>33</v>
      </c>
      <c r="I20" s="91"/>
      <c r="K20" s="17"/>
    </row>
    <row r="21" spans="1:11" ht="25.5">
      <c r="A21" s="30">
        <v>5</v>
      </c>
      <c r="B21" s="89" t="s">
        <v>187</v>
      </c>
      <c r="C21" s="94" t="s">
        <v>203</v>
      </c>
      <c r="D21" s="94" t="s">
        <v>204</v>
      </c>
      <c r="E21" s="99">
        <v>10504.5</v>
      </c>
      <c r="F21" s="99">
        <v>10504.5</v>
      </c>
      <c r="G21" s="91">
        <v>1.984</v>
      </c>
      <c r="H21" s="90" t="s">
        <v>34</v>
      </c>
      <c r="I21" s="91"/>
      <c r="K21" s="17"/>
    </row>
    <row r="22" spans="1:11" ht="25.5">
      <c r="A22" s="30">
        <v>6</v>
      </c>
      <c r="B22" s="89" t="s">
        <v>188</v>
      </c>
      <c r="C22" s="94" t="s">
        <v>205</v>
      </c>
      <c r="D22" s="94" t="s">
        <v>206</v>
      </c>
      <c r="E22" s="99">
        <v>9900</v>
      </c>
      <c r="F22" s="99">
        <v>767.014</v>
      </c>
      <c r="G22" s="91">
        <v>4.048</v>
      </c>
      <c r="H22" s="90" t="s">
        <v>138</v>
      </c>
      <c r="I22" s="91" t="s">
        <v>139</v>
      </c>
      <c r="K22" s="17"/>
    </row>
    <row r="23" spans="1:11" ht="25.5">
      <c r="A23" s="30">
        <v>7</v>
      </c>
      <c r="B23" s="89" t="s">
        <v>189</v>
      </c>
      <c r="C23" s="94" t="s">
        <v>202</v>
      </c>
      <c r="D23" s="94" t="s">
        <v>200</v>
      </c>
      <c r="E23" s="99">
        <v>2752.602</v>
      </c>
      <c r="F23" s="99">
        <v>1041.765</v>
      </c>
      <c r="G23" s="90">
        <v>3.192</v>
      </c>
      <c r="H23" s="90" t="s">
        <v>27</v>
      </c>
      <c r="I23" s="92" t="s">
        <v>137</v>
      </c>
      <c r="K23" s="17"/>
    </row>
    <row r="24" spans="1:11" ht="25.5">
      <c r="A24" s="30">
        <v>8</v>
      </c>
      <c r="B24" s="89" t="s">
        <v>190</v>
      </c>
      <c r="C24" s="94" t="s">
        <v>205</v>
      </c>
      <c r="D24" s="94" t="s">
        <v>207</v>
      </c>
      <c r="E24" s="99">
        <v>75989.04</v>
      </c>
      <c r="F24" s="99">
        <v>1657.896</v>
      </c>
      <c r="G24" s="90">
        <v>9.026</v>
      </c>
      <c r="H24" s="90" t="s">
        <v>140</v>
      </c>
      <c r="I24" s="91" t="s">
        <v>141</v>
      </c>
      <c r="K24" s="17"/>
    </row>
    <row r="25" spans="1:11" ht="25.5">
      <c r="A25" s="30">
        <v>9</v>
      </c>
      <c r="B25" s="89" t="s">
        <v>191</v>
      </c>
      <c r="C25" s="94" t="s">
        <v>208</v>
      </c>
      <c r="D25" s="94" t="s">
        <v>205</v>
      </c>
      <c r="E25" s="99">
        <v>4248.223</v>
      </c>
      <c r="F25" s="99">
        <v>2563.454</v>
      </c>
      <c r="G25" s="90">
        <v>3.132</v>
      </c>
      <c r="H25" s="90" t="s">
        <v>29</v>
      </c>
      <c r="I25" s="91" t="s">
        <v>141</v>
      </c>
      <c r="K25" s="17" t="s">
        <v>31</v>
      </c>
    </row>
    <row r="26" spans="1:11" ht="25.5">
      <c r="A26" s="30">
        <v>10</v>
      </c>
      <c r="B26" s="89" t="s">
        <v>192</v>
      </c>
      <c r="C26" s="94" t="s">
        <v>208</v>
      </c>
      <c r="D26" s="94" t="s">
        <v>209</v>
      </c>
      <c r="E26" s="99">
        <v>4545.461</v>
      </c>
      <c r="F26" s="99">
        <v>2786.884</v>
      </c>
      <c r="G26" s="92">
        <v>7.639</v>
      </c>
      <c r="H26" s="90" t="s">
        <v>142</v>
      </c>
      <c r="I26" s="92" t="s">
        <v>143</v>
      </c>
      <c r="K26" s="17"/>
    </row>
    <row r="27" spans="1:11" ht="25.5">
      <c r="A27" s="30">
        <v>11</v>
      </c>
      <c r="B27" s="89" t="s">
        <v>193</v>
      </c>
      <c r="C27" s="94" t="s">
        <v>205</v>
      </c>
      <c r="D27" s="94" t="s">
        <v>204</v>
      </c>
      <c r="E27" s="99">
        <v>1351.713</v>
      </c>
      <c r="F27" s="99">
        <v>1351.713</v>
      </c>
      <c r="G27" s="93">
        <v>1.139</v>
      </c>
      <c r="H27" s="90" t="s">
        <v>144</v>
      </c>
      <c r="I27" s="91" t="s">
        <v>145</v>
      </c>
      <c r="K27" s="17"/>
    </row>
    <row r="28" spans="1:11" ht="25.5">
      <c r="A28" s="30">
        <v>12</v>
      </c>
      <c r="B28" s="89" t="s">
        <v>194</v>
      </c>
      <c r="C28" s="94" t="s">
        <v>202</v>
      </c>
      <c r="D28" s="94" t="s">
        <v>205</v>
      </c>
      <c r="E28" s="99">
        <v>45881.508</v>
      </c>
      <c r="F28" s="99">
        <v>39498.931</v>
      </c>
      <c r="G28" s="92">
        <v>13.313</v>
      </c>
      <c r="H28" s="90" t="s">
        <v>30</v>
      </c>
      <c r="I28" s="90"/>
      <c r="K28" s="17"/>
    </row>
    <row r="29" spans="1:11" ht="25.5">
      <c r="A29" s="30">
        <v>13</v>
      </c>
      <c r="B29" s="89" t="s">
        <v>195</v>
      </c>
      <c r="C29" s="94" t="s">
        <v>209</v>
      </c>
      <c r="D29" s="94" t="s">
        <v>204</v>
      </c>
      <c r="E29" s="99">
        <v>5539.492</v>
      </c>
      <c r="F29" s="99">
        <v>5539.492</v>
      </c>
      <c r="G29" s="92">
        <v>1.986</v>
      </c>
      <c r="H29" s="90" t="s">
        <v>146</v>
      </c>
      <c r="I29" s="91" t="s">
        <v>139</v>
      </c>
      <c r="K29" s="17"/>
    </row>
    <row r="30" spans="1:11" ht="25.5">
      <c r="A30" s="30">
        <v>14</v>
      </c>
      <c r="B30" s="89" t="s">
        <v>196</v>
      </c>
      <c r="C30" s="94" t="s">
        <v>205</v>
      </c>
      <c r="D30" s="94" t="s">
        <v>210</v>
      </c>
      <c r="E30" s="99">
        <v>8558.8</v>
      </c>
      <c r="F30" s="99">
        <v>4511.517</v>
      </c>
      <c r="G30" s="92">
        <v>3.821</v>
      </c>
      <c r="H30" s="90" t="s">
        <v>30</v>
      </c>
      <c r="I30" s="91" t="s">
        <v>145</v>
      </c>
      <c r="K30" s="17"/>
    </row>
    <row r="31" spans="1:11" ht="51">
      <c r="A31" s="30">
        <v>15</v>
      </c>
      <c r="B31" s="89" t="s">
        <v>295</v>
      </c>
      <c r="C31" s="94" t="s">
        <v>211</v>
      </c>
      <c r="D31" s="94" t="s">
        <v>206</v>
      </c>
      <c r="E31" s="99">
        <v>38852.4</v>
      </c>
      <c r="F31" s="99">
        <v>7540.591</v>
      </c>
      <c r="G31" s="92">
        <v>22.807</v>
      </c>
      <c r="H31" s="90" t="s">
        <v>147</v>
      </c>
      <c r="I31" s="91" t="s">
        <v>148</v>
      </c>
      <c r="K31" s="17"/>
    </row>
    <row r="32" spans="1:11" ht="25.5">
      <c r="A32" s="30">
        <v>16</v>
      </c>
      <c r="B32" s="89" t="s">
        <v>197</v>
      </c>
      <c r="C32" s="94" t="s">
        <v>211</v>
      </c>
      <c r="D32" s="94" t="s">
        <v>211</v>
      </c>
      <c r="E32" s="99">
        <v>2980.441</v>
      </c>
      <c r="F32" s="99">
        <v>2980.441</v>
      </c>
      <c r="G32" s="92">
        <v>3.462</v>
      </c>
      <c r="H32" s="90" t="s">
        <v>149</v>
      </c>
      <c r="I32" s="91"/>
      <c r="K32" s="17"/>
    </row>
    <row r="33" spans="1:11" ht="38.25">
      <c r="A33" s="30">
        <v>17</v>
      </c>
      <c r="B33" s="89" t="s">
        <v>294</v>
      </c>
      <c r="C33" s="94" t="s">
        <v>202</v>
      </c>
      <c r="D33" s="94" t="s">
        <v>205</v>
      </c>
      <c r="E33" s="99">
        <v>3450.351</v>
      </c>
      <c r="F33" s="99">
        <v>1709.874</v>
      </c>
      <c r="G33" s="92">
        <v>4.337</v>
      </c>
      <c r="H33" s="90" t="s">
        <v>32</v>
      </c>
      <c r="I33" s="92" t="s">
        <v>137</v>
      </c>
      <c r="K33" s="17"/>
    </row>
    <row r="34" spans="1:11" ht="36">
      <c r="A34" s="30">
        <v>18</v>
      </c>
      <c r="B34" s="89" t="s">
        <v>198</v>
      </c>
      <c r="C34" s="94" t="s">
        <v>205</v>
      </c>
      <c r="D34" s="94" t="s">
        <v>206</v>
      </c>
      <c r="E34" s="99">
        <v>14178.3</v>
      </c>
      <c r="F34" s="99">
        <v>6548.071</v>
      </c>
      <c r="G34" s="93">
        <v>9.261</v>
      </c>
      <c r="H34" s="90" t="s">
        <v>150</v>
      </c>
      <c r="I34" s="91" t="s">
        <v>151</v>
      </c>
      <c r="K34" s="17"/>
    </row>
    <row r="35" spans="1:11" ht="13.5">
      <c r="A35" s="55"/>
      <c r="B35" s="45" t="s">
        <v>36</v>
      </c>
      <c r="C35" s="25"/>
      <c r="D35" s="25"/>
      <c r="E35" s="67">
        <f>SUM(E36:E78)</f>
        <v>34654.697329999995</v>
      </c>
      <c r="F35" s="67">
        <f>SUM(F36:F78)</f>
        <v>10823.668239999997</v>
      </c>
      <c r="G35" s="46"/>
      <c r="H35" s="47"/>
      <c r="I35" s="47"/>
      <c r="K35" s="17"/>
    </row>
    <row r="36" spans="1:11" ht="38.25">
      <c r="A36" s="30">
        <v>1</v>
      </c>
      <c r="B36" s="95" t="s">
        <v>212</v>
      </c>
      <c r="C36" s="91" t="s">
        <v>203</v>
      </c>
      <c r="D36" s="91" t="s">
        <v>256</v>
      </c>
      <c r="E36" s="91">
        <v>1119.375</v>
      </c>
      <c r="F36" s="91">
        <v>446.70081</v>
      </c>
      <c r="G36" s="91">
        <v>0.522</v>
      </c>
      <c r="H36" s="90" t="s">
        <v>152</v>
      </c>
      <c r="I36" s="90" t="s">
        <v>153</v>
      </c>
      <c r="K36" s="17"/>
    </row>
    <row r="37" spans="1:11" ht="39.75" customHeight="1">
      <c r="A37" s="30">
        <v>2</v>
      </c>
      <c r="B37" s="95" t="s">
        <v>214</v>
      </c>
      <c r="C37" s="91" t="s">
        <v>257</v>
      </c>
      <c r="D37" s="91" t="s">
        <v>256</v>
      </c>
      <c r="E37" s="91">
        <v>941.153</v>
      </c>
      <c r="F37" s="91">
        <v>427.62732</v>
      </c>
      <c r="G37" s="91">
        <v>0.536</v>
      </c>
      <c r="H37" s="90" t="s">
        <v>142</v>
      </c>
      <c r="I37" s="90" t="s">
        <v>153</v>
      </c>
      <c r="K37" s="17"/>
    </row>
    <row r="38" spans="1:11" ht="25.5">
      <c r="A38" s="30">
        <v>3</v>
      </c>
      <c r="B38" s="95" t="s">
        <v>215</v>
      </c>
      <c r="C38" s="91" t="s">
        <v>208</v>
      </c>
      <c r="D38" s="91" t="s">
        <v>204</v>
      </c>
      <c r="E38" s="91">
        <v>751.168</v>
      </c>
      <c r="F38" s="91">
        <v>525.708</v>
      </c>
      <c r="G38" s="91">
        <v>0.697</v>
      </c>
      <c r="H38" s="90" t="s">
        <v>33</v>
      </c>
      <c r="I38" s="44"/>
      <c r="K38" s="17"/>
    </row>
    <row r="39" spans="1:11" ht="25.5">
      <c r="A39" s="30">
        <v>4</v>
      </c>
      <c r="B39" s="95" t="s">
        <v>216</v>
      </c>
      <c r="C39" s="91" t="s">
        <v>204</v>
      </c>
      <c r="D39" s="91" t="s">
        <v>257</v>
      </c>
      <c r="E39" s="93">
        <v>636.4534699999999</v>
      </c>
      <c r="F39" s="93">
        <v>375.48787</v>
      </c>
      <c r="G39" s="92">
        <v>0.339</v>
      </c>
      <c r="H39" s="90" t="s">
        <v>154</v>
      </c>
      <c r="I39" s="44"/>
      <c r="K39" s="17"/>
    </row>
    <row r="40" spans="1:11" ht="25.5">
      <c r="A40" s="30">
        <v>5</v>
      </c>
      <c r="B40" s="95" t="s">
        <v>217</v>
      </c>
      <c r="C40" s="91" t="s">
        <v>204</v>
      </c>
      <c r="D40" s="91" t="s">
        <v>258</v>
      </c>
      <c r="E40" s="93">
        <v>760.79</v>
      </c>
      <c r="F40" s="93">
        <v>19.206</v>
      </c>
      <c r="G40" s="93">
        <v>0.083</v>
      </c>
      <c r="H40" s="90" t="s">
        <v>155</v>
      </c>
      <c r="I40" s="44"/>
      <c r="K40" s="17"/>
    </row>
    <row r="41" spans="1:11" ht="25.5">
      <c r="A41" s="30">
        <v>6</v>
      </c>
      <c r="B41" s="89" t="s">
        <v>218</v>
      </c>
      <c r="C41" s="94" t="s">
        <v>259</v>
      </c>
      <c r="D41" s="91" t="s">
        <v>260</v>
      </c>
      <c r="E41" s="93">
        <v>951.08</v>
      </c>
      <c r="F41" s="92">
        <v>297.583</v>
      </c>
      <c r="G41" s="93">
        <v>0.3</v>
      </c>
      <c r="H41" s="90" t="s">
        <v>156</v>
      </c>
      <c r="I41" s="90"/>
      <c r="K41" s="17"/>
    </row>
    <row r="42" spans="1:11" ht="38.25">
      <c r="A42" s="30">
        <v>7</v>
      </c>
      <c r="B42" s="95" t="s">
        <v>220</v>
      </c>
      <c r="C42" s="94" t="s">
        <v>259</v>
      </c>
      <c r="D42" s="91" t="s">
        <v>204</v>
      </c>
      <c r="E42" s="93">
        <v>520</v>
      </c>
      <c r="F42" s="92">
        <v>265.149</v>
      </c>
      <c r="G42" s="93">
        <v>0.1</v>
      </c>
      <c r="H42" s="90" t="s">
        <v>33</v>
      </c>
      <c r="I42" s="90"/>
      <c r="K42" s="17"/>
    </row>
    <row r="43" spans="1:11" ht="25.5">
      <c r="A43" s="30">
        <v>8</v>
      </c>
      <c r="B43" s="95" t="s">
        <v>221</v>
      </c>
      <c r="C43" s="94" t="s">
        <v>259</v>
      </c>
      <c r="D43" s="94" t="s">
        <v>261</v>
      </c>
      <c r="E43" s="93">
        <v>423.531</v>
      </c>
      <c r="F43" s="92">
        <v>384.231</v>
      </c>
      <c r="G43" s="93">
        <v>0.125</v>
      </c>
      <c r="H43" s="90" t="s">
        <v>157</v>
      </c>
      <c r="I43" s="90"/>
      <c r="K43" s="17"/>
    </row>
    <row r="44" spans="1:11" ht="38.25">
      <c r="A44" s="30">
        <v>9</v>
      </c>
      <c r="B44" s="95" t="s">
        <v>222</v>
      </c>
      <c r="C44" s="91" t="s">
        <v>203</v>
      </c>
      <c r="D44" s="91" t="s">
        <v>260</v>
      </c>
      <c r="E44" s="93">
        <v>2235.01</v>
      </c>
      <c r="F44" s="92">
        <v>159.251</v>
      </c>
      <c r="G44" s="93">
        <v>2.1</v>
      </c>
      <c r="H44" s="90" t="s">
        <v>158</v>
      </c>
      <c r="I44" s="90" t="s">
        <v>159</v>
      </c>
      <c r="K44" s="17"/>
    </row>
    <row r="45" spans="1:11" ht="38.25">
      <c r="A45" s="30">
        <v>10</v>
      </c>
      <c r="B45" s="95" t="s">
        <v>223</v>
      </c>
      <c r="C45" s="91" t="s">
        <v>204</v>
      </c>
      <c r="D45" s="91" t="s">
        <v>260</v>
      </c>
      <c r="E45" s="93">
        <v>689.14</v>
      </c>
      <c r="F45" s="93">
        <v>42.222</v>
      </c>
      <c r="G45" s="93">
        <v>0.111</v>
      </c>
      <c r="H45" s="90" t="s">
        <v>146</v>
      </c>
      <c r="I45" s="91" t="s">
        <v>141</v>
      </c>
      <c r="K45" s="17"/>
    </row>
    <row r="46" spans="1:11" ht="25.5">
      <c r="A46" s="30">
        <v>11</v>
      </c>
      <c r="B46" s="95" t="s">
        <v>224</v>
      </c>
      <c r="C46" s="94" t="s">
        <v>259</v>
      </c>
      <c r="D46" s="91" t="s">
        <v>204</v>
      </c>
      <c r="E46" s="93">
        <v>476.98114</v>
      </c>
      <c r="F46" s="93">
        <v>185.26160000000002</v>
      </c>
      <c r="G46" s="93">
        <v>0.023</v>
      </c>
      <c r="H46" s="90" t="s">
        <v>160</v>
      </c>
      <c r="I46" s="91" t="s">
        <v>141</v>
      </c>
      <c r="K46" s="17"/>
    </row>
    <row r="47" spans="1:11" ht="25.5">
      <c r="A47" s="30">
        <v>12</v>
      </c>
      <c r="B47" s="95" t="s">
        <v>225</v>
      </c>
      <c r="C47" s="91" t="s">
        <v>202</v>
      </c>
      <c r="D47" s="91" t="s">
        <v>204</v>
      </c>
      <c r="E47" s="93">
        <v>367.152</v>
      </c>
      <c r="F47" s="93">
        <v>199.462</v>
      </c>
      <c r="G47" s="93">
        <v>0.028</v>
      </c>
      <c r="H47" s="90" t="s">
        <v>161</v>
      </c>
      <c r="I47" s="91" t="s">
        <v>141</v>
      </c>
      <c r="K47" s="17"/>
    </row>
    <row r="48" spans="1:11" ht="25.5">
      <c r="A48" s="30">
        <v>13</v>
      </c>
      <c r="B48" s="95" t="s">
        <v>226</v>
      </c>
      <c r="C48" s="91" t="s">
        <v>202</v>
      </c>
      <c r="D48" s="91" t="s">
        <v>204</v>
      </c>
      <c r="E48" s="93">
        <v>511.787</v>
      </c>
      <c r="F48" s="93">
        <v>274.56635</v>
      </c>
      <c r="G48" s="93">
        <v>0.125</v>
      </c>
      <c r="H48" s="90" t="s">
        <v>160</v>
      </c>
      <c r="I48" s="91" t="s">
        <v>141</v>
      </c>
      <c r="K48" s="17"/>
    </row>
    <row r="49" spans="1:11" ht="25.5">
      <c r="A49" s="30">
        <v>14</v>
      </c>
      <c r="B49" s="95" t="s">
        <v>227</v>
      </c>
      <c r="C49" s="91" t="s">
        <v>202</v>
      </c>
      <c r="D49" s="94" t="s">
        <v>261</v>
      </c>
      <c r="E49" s="93">
        <v>680.347</v>
      </c>
      <c r="F49" s="93">
        <v>50.847</v>
      </c>
      <c r="G49" s="93">
        <v>0.054</v>
      </c>
      <c r="H49" s="90" t="s">
        <v>162</v>
      </c>
      <c r="I49" s="90"/>
      <c r="K49" s="17"/>
    </row>
    <row r="50" spans="1:11" ht="38.25">
      <c r="A50" s="30">
        <v>15</v>
      </c>
      <c r="B50" s="95" t="s">
        <v>228</v>
      </c>
      <c r="C50" s="91" t="s">
        <v>186</v>
      </c>
      <c r="D50" s="91" t="s">
        <v>206</v>
      </c>
      <c r="E50" s="93">
        <v>1593.33</v>
      </c>
      <c r="F50" s="92">
        <v>6.673</v>
      </c>
      <c r="G50" s="93">
        <v>1.605</v>
      </c>
      <c r="H50" s="90" t="s">
        <v>163</v>
      </c>
      <c r="I50" s="91" t="s">
        <v>141</v>
      </c>
      <c r="K50" s="17"/>
    </row>
    <row r="51" spans="1:11" ht="25.5">
      <c r="A51" s="30">
        <v>16</v>
      </c>
      <c r="B51" s="89" t="s">
        <v>229</v>
      </c>
      <c r="C51" s="94" t="s">
        <v>259</v>
      </c>
      <c r="D51" s="91" t="s">
        <v>204</v>
      </c>
      <c r="E51" s="93">
        <v>511.5471</v>
      </c>
      <c r="F51" s="93">
        <v>506.08981</v>
      </c>
      <c r="G51" s="93">
        <v>0.3415</v>
      </c>
      <c r="H51" s="90" t="s">
        <v>157</v>
      </c>
      <c r="I51" s="90"/>
      <c r="K51" s="17"/>
    </row>
    <row r="52" spans="1:11" ht="38.25">
      <c r="A52" s="30">
        <v>17</v>
      </c>
      <c r="B52" s="89" t="s">
        <v>230</v>
      </c>
      <c r="C52" s="94" t="s">
        <v>259</v>
      </c>
      <c r="D52" s="91" t="s">
        <v>256</v>
      </c>
      <c r="E52" s="93">
        <v>614.771</v>
      </c>
      <c r="F52" s="93">
        <v>437.0209</v>
      </c>
      <c r="G52" s="93">
        <v>0.695</v>
      </c>
      <c r="H52" s="90" t="s">
        <v>164</v>
      </c>
      <c r="I52" s="91" t="s">
        <v>141</v>
      </c>
      <c r="K52" s="17"/>
    </row>
    <row r="53" spans="1:11" ht="25.5">
      <c r="A53" s="30">
        <v>18</v>
      </c>
      <c r="B53" s="89" t="s">
        <v>231</v>
      </c>
      <c r="C53" s="94" t="s">
        <v>259</v>
      </c>
      <c r="D53" s="91" t="s">
        <v>256</v>
      </c>
      <c r="E53" s="93">
        <v>1518.004</v>
      </c>
      <c r="F53" s="93">
        <v>349.76039000000003</v>
      </c>
      <c r="G53" s="93">
        <v>0.188</v>
      </c>
      <c r="H53" s="90" t="s">
        <v>164</v>
      </c>
      <c r="I53" s="90"/>
      <c r="K53" s="17"/>
    </row>
    <row r="54" spans="1:11" ht="51">
      <c r="A54" s="30">
        <v>19</v>
      </c>
      <c r="B54" s="89" t="s">
        <v>232</v>
      </c>
      <c r="C54" s="94" t="s">
        <v>219</v>
      </c>
      <c r="D54" s="91" t="s">
        <v>256</v>
      </c>
      <c r="E54" s="93">
        <v>1782.001</v>
      </c>
      <c r="F54" s="93">
        <v>477.70880999999997</v>
      </c>
      <c r="G54" s="93">
        <v>0.547</v>
      </c>
      <c r="H54" s="90" t="s">
        <v>165</v>
      </c>
      <c r="I54" s="91" t="s">
        <v>141</v>
      </c>
      <c r="K54" s="17"/>
    </row>
    <row r="55" spans="1:11" ht="38.25">
      <c r="A55" s="30">
        <v>20</v>
      </c>
      <c r="B55" s="89" t="s">
        <v>233</v>
      </c>
      <c r="C55" s="94" t="s">
        <v>259</v>
      </c>
      <c r="D55" s="91" t="s">
        <v>256</v>
      </c>
      <c r="E55" s="93">
        <v>776.582</v>
      </c>
      <c r="F55" s="93">
        <v>503.92881</v>
      </c>
      <c r="G55" s="93">
        <v>0.171</v>
      </c>
      <c r="H55" s="90" t="s">
        <v>160</v>
      </c>
      <c r="I55" s="91" t="s">
        <v>141</v>
      </c>
      <c r="K55" s="17"/>
    </row>
    <row r="56" spans="1:11" ht="25.5">
      <c r="A56" s="30">
        <v>21</v>
      </c>
      <c r="B56" s="89" t="s">
        <v>234</v>
      </c>
      <c r="C56" s="91" t="s">
        <v>204</v>
      </c>
      <c r="D56" s="91" t="s">
        <v>260</v>
      </c>
      <c r="E56" s="93">
        <v>802.36</v>
      </c>
      <c r="F56" s="93">
        <v>5.535</v>
      </c>
      <c r="G56" s="93">
        <v>0.25</v>
      </c>
      <c r="H56" s="90" t="s">
        <v>166</v>
      </c>
      <c r="I56" s="90"/>
      <c r="K56" s="17"/>
    </row>
    <row r="57" spans="1:11" ht="25.5">
      <c r="A57" s="30">
        <v>22</v>
      </c>
      <c r="B57" s="89" t="s">
        <v>235</v>
      </c>
      <c r="C57" s="91" t="s">
        <v>208</v>
      </c>
      <c r="D57" s="91" t="s">
        <v>203</v>
      </c>
      <c r="E57" s="93">
        <v>1009.3173</v>
      </c>
      <c r="F57" s="93">
        <v>783.806</v>
      </c>
      <c r="G57" s="97">
        <v>0.5365</v>
      </c>
      <c r="H57" s="90" t="s">
        <v>154</v>
      </c>
      <c r="I57" s="90"/>
      <c r="K57" s="17"/>
    </row>
    <row r="58" spans="1:11" ht="38.25">
      <c r="A58" s="30">
        <v>23</v>
      </c>
      <c r="B58" s="89" t="s">
        <v>236</v>
      </c>
      <c r="C58" s="91" t="s">
        <v>204</v>
      </c>
      <c r="D58" s="91" t="s">
        <v>260</v>
      </c>
      <c r="E58" s="93">
        <v>931.88</v>
      </c>
      <c r="F58" s="93">
        <v>5.535</v>
      </c>
      <c r="G58" s="93">
        <v>0.386</v>
      </c>
      <c r="H58" s="90" t="s">
        <v>166</v>
      </c>
      <c r="I58" s="90"/>
      <c r="K58" s="17"/>
    </row>
    <row r="59" spans="1:11" ht="25.5">
      <c r="A59" s="30">
        <v>24</v>
      </c>
      <c r="B59" s="89" t="s">
        <v>237</v>
      </c>
      <c r="C59" s="91" t="s">
        <v>208</v>
      </c>
      <c r="D59" s="91" t="s">
        <v>203</v>
      </c>
      <c r="E59" s="93">
        <v>453.91294</v>
      </c>
      <c r="F59" s="93">
        <v>238.64951</v>
      </c>
      <c r="G59" s="93">
        <v>0.272</v>
      </c>
      <c r="H59" s="90" t="s">
        <v>167</v>
      </c>
      <c r="I59" s="90"/>
      <c r="K59" s="17"/>
    </row>
    <row r="60" spans="1:11" ht="51">
      <c r="A60" s="30">
        <v>25</v>
      </c>
      <c r="B60" s="89" t="s">
        <v>238</v>
      </c>
      <c r="C60" s="94" t="s">
        <v>259</v>
      </c>
      <c r="D60" s="91" t="s">
        <v>256</v>
      </c>
      <c r="E60" s="93">
        <v>2001.908</v>
      </c>
      <c r="F60" s="93">
        <v>527.28481</v>
      </c>
      <c r="G60" s="93">
        <v>0.921</v>
      </c>
      <c r="H60" s="90" t="s">
        <v>168</v>
      </c>
      <c r="I60" s="90" t="s">
        <v>169</v>
      </c>
      <c r="K60" s="17"/>
    </row>
    <row r="61" spans="1:11" ht="25.5">
      <c r="A61" s="30">
        <v>26</v>
      </c>
      <c r="B61" s="89" t="s">
        <v>239</v>
      </c>
      <c r="C61" s="91" t="s">
        <v>204</v>
      </c>
      <c r="D61" s="94" t="s">
        <v>263</v>
      </c>
      <c r="E61" s="93">
        <v>475</v>
      </c>
      <c r="F61" s="93">
        <v>4.089</v>
      </c>
      <c r="G61" s="93">
        <v>0.19</v>
      </c>
      <c r="H61" s="90" t="s">
        <v>142</v>
      </c>
      <c r="I61" s="44"/>
      <c r="K61" s="17"/>
    </row>
    <row r="62" spans="1:11" ht="25.5">
      <c r="A62" s="30">
        <v>27</v>
      </c>
      <c r="B62" s="89" t="s">
        <v>240</v>
      </c>
      <c r="C62" s="94" t="s">
        <v>259</v>
      </c>
      <c r="D62" s="91" t="s">
        <v>203</v>
      </c>
      <c r="E62" s="93">
        <v>335.121</v>
      </c>
      <c r="F62" s="93">
        <v>293.66</v>
      </c>
      <c r="G62" s="93">
        <v>0.087</v>
      </c>
      <c r="H62" s="90" t="s">
        <v>170</v>
      </c>
      <c r="I62" s="44"/>
      <c r="K62" s="17"/>
    </row>
    <row r="63" spans="1:11" ht="23.25" customHeight="1">
      <c r="A63" s="30">
        <v>28</v>
      </c>
      <c r="B63" s="89" t="s">
        <v>241</v>
      </c>
      <c r="C63" s="91" t="s">
        <v>208</v>
      </c>
      <c r="D63" s="91" t="s">
        <v>204</v>
      </c>
      <c r="E63" s="93">
        <v>321.67368999999997</v>
      </c>
      <c r="F63" s="93">
        <v>151.945</v>
      </c>
      <c r="G63" s="93">
        <v>0.07</v>
      </c>
      <c r="H63" s="90" t="s">
        <v>171</v>
      </c>
      <c r="I63" s="44"/>
      <c r="K63" s="17"/>
    </row>
    <row r="64" spans="1:11" ht="38.25">
      <c r="A64" s="30">
        <v>29</v>
      </c>
      <c r="B64" s="95" t="s">
        <v>242</v>
      </c>
      <c r="C64" s="94" t="s">
        <v>259</v>
      </c>
      <c r="D64" s="91" t="s">
        <v>200</v>
      </c>
      <c r="E64" s="93">
        <v>384.92224</v>
      </c>
      <c r="F64" s="93"/>
      <c r="G64" s="93">
        <v>0.255</v>
      </c>
      <c r="H64" s="90" t="s">
        <v>32</v>
      </c>
      <c r="I64" s="44"/>
      <c r="K64" s="17"/>
    </row>
    <row r="65" spans="1:11" ht="25.5">
      <c r="A65" s="30"/>
      <c r="B65" s="89" t="s">
        <v>243</v>
      </c>
      <c r="C65" s="91" t="s">
        <v>262</v>
      </c>
      <c r="D65" s="91" t="s">
        <v>200</v>
      </c>
      <c r="E65" s="93">
        <v>316.07877</v>
      </c>
      <c r="F65" s="93"/>
      <c r="G65" s="93">
        <v>0.161</v>
      </c>
      <c r="H65" s="90" t="s">
        <v>142</v>
      </c>
      <c r="I65" s="44"/>
      <c r="K65" s="17"/>
    </row>
    <row r="66" spans="1:11" ht="25.5">
      <c r="A66" s="30">
        <v>30</v>
      </c>
      <c r="B66" s="89" t="s">
        <v>244</v>
      </c>
      <c r="C66" s="94" t="s">
        <v>205</v>
      </c>
      <c r="D66" s="91" t="s">
        <v>257</v>
      </c>
      <c r="E66" s="93">
        <v>275.29881</v>
      </c>
      <c r="F66" s="93">
        <v>275.29881</v>
      </c>
      <c r="G66" s="93">
        <v>0.1085</v>
      </c>
      <c r="H66" s="90" t="s">
        <v>33</v>
      </c>
      <c r="I66" s="44"/>
      <c r="K66" s="17"/>
    </row>
    <row r="67" spans="1:11" ht="25.5">
      <c r="A67" s="30">
        <v>31</v>
      </c>
      <c r="B67" s="89" t="s">
        <v>245</v>
      </c>
      <c r="C67" s="94" t="s">
        <v>205</v>
      </c>
      <c r="D67" s="91" t="s">
        <v>204</v>
      </c>
      <c r="E67" s="93">
        <v>336.52316</v>
      </c>
      <c r="F67" s="93">
        <v>336.52316</v>
      </c>
      <c r="G67" s="93">
        <v>0.0801</v>
      </c>
      <c r="H67" s="90" t="s">
        <v>172</v>
      </c>
      <c r="I67" s="90" t="s">
        <v>64</v>
      </c>
      <c r="K67" s="17"/>
    </row>
    <row r="68" spans="1:11" ht="38.25">
      <c r="A68" s="30">
        <v>32</v>
      </c>
      <c r="B68" s="89" t="s">
        <v>246</v>
      </c>
      <c r="C68" s="91" t="s">
        <v>208</v>
      </c>
      <c r="D68" s="91" t="s">
        <v>257</v>
      </c>
      <c r="E68" s="93">
        <v>1410.408</v>
      </c>
      <c r="F68" s="93">
        <v>416.59153</v>
      </c>
      <c r="G68" s="93">
        <v>0.285</v>
      </c>
      <c r="H68" s="90" t="s">
        <v>173</v>
      </c>
      <c r="I68" s="90" t="s">
        <v>64</v>
      </c>
      <c r="K68" s="17"/>
    </row>
    <row r="69" spans="1:11" ht="32.25" customHeight="1">
      <c r="A69" s="30">
        <v>33</v>
      </c>
      <c r="B69" s="22" t="s">
        <v>247</v>
      </c>
      <c r="C69" s="91" t="s">
        <v>208</v>
      </c>
      <c r="D69" s="91" t="s">
        <v>204</v>
      </c>
      <c r="E69" s="93">
        <v>869.70002</v>
      </c>
      <c r="F69" s="93">
        <v>557.6987899999999</v>
      </c>
      <c r="G69" s="93">
        <v>0.287</v>
      </c>
      <c r="H69" s="90" t="s">
        <v>174</v>
      </c>
      <c r="I69" s="90" t="s">
        <v>64</v>
      </c>
      <c r="K69" s="17"/>
    </row>
    <row r="70" spans="1:11" ht="25.5">
      <c r="A70" s="30">
        <v>34</v>
      </c>
      <c r="B70" s="89" t="s">
        <v>248</v>
      </c>
      <c r="C70" s="91" t="s">
        <v>208</v>
      </c>
      <c r="D70" s="91" t="s">
        <v>204</v>
      </c>
      <c r="E70" s="93">
        <v>277.25681</v>
      </c>
      <c r="F70" s="93">
        <v>232.47680999999997</v>
      </c>
      <c r="G70" s="93">
        <v>0.1</v>
      </c>
      <c r="H70" s="90" t="s">
        <v>27</v>
      </c>
      <c r="I70" s="90"/>
      <c r="K70" s="17"/>
    </row>
    <row r="71" spans="1:11" ht="25.5">
      <c r="A71" s="30">
        <v>35</v>
      </c>
      <c r="B71" s="89" t="s">
        <v>249</v>
      </c>
      <c r="C71" s="91" t="s">
        <v>208</v>
      </c>
      <c r="D71" s="91" t="s">
        <v>256</v>
      </c>
      <c r="E71" s="93">
        <v>1517.619</v>
      </c>
      <c r="F71" s="93">
        <v>232.80900000000003</v>
      </c>
      <c r="G71" s="93">
        <v>0.593</v>
      </c>
      <c r="H71" s="90" t="s">
        <v>175</v>
      </c>
      <c r="I71" s="90" t="s">
        <v>64</v>
      </c>
      <c r="K71" s="17"/>
    </row>
    <row r="72" spans="1:11" ht="24">
      <c r="A72" s="30">
        <v>36</v>
      </c>
      <c r="B72" s="96" t="s">
        <v>250</v>
      </c>
      <c r="C72" s="91" t="s">
        <v>204</v>
      </c>
      <c r="D72" s="113" t="s">
        <v>260</v>
      </c>
      <c r="E72" s="93">
        <v>496.6</v>
      </c>
      <c r="F72" s="93">
        <v>9.303</v>
      </c>
      <c r="G72" s="93">
        <v>0.127</v>
      </c>
      <c r="H72" s="90" t="s">
        <v>157</v>
      </c>
      <c r="I72" s="44"/>
      <c r="K72" s="17"/>
    </row>
    <row r="73" spans="1:11" ht="38.25">
      <c r="A73" s="30">
        <v>37</v>
      </c>
      <c r="B73" s="89" t="s">
        <v>251</v>
      </c>
      <c r="C73" s="91" t="s">
        <v>208</v>
      </c>
      <c r="D73" s="91" t="s">
        <v>256</v>
      </c>
      <c r="E73" s="93">
        <v>564.383</v>
      </c>
      <c r="F73" s="93">
        <v>435.47130000000004</v>
      </c>
      <c r="G73" s="93">
        <v>0.055</v>
      </c>
      <c r="H73" s="90" t="s">
        <v>160</v>
      </c>
      <c r="I73" s="90" t="s">
        <v>141</v>
      </c>
      <c r="K73" s="17"/>
    </row>
    <row r="74" spans="1:11" ht="38.25">
      <c r="A74" s="30">
        <v>38</v>
      </c>
      <c r="B74" s="89" t="s">
        <v>252</v>
      </c>
      <c r="C74" s="91" t="s">
        <v>257</v>
      </c>
      <c r="D74" s="91" t="s">
        <v>260</v>
      </c>
      <c r="E74" s="93">
        <v>1210.39</v>
      </c>
      <c r="F74" s="93">
        <v>7.8144</v>
      </c>
      <c r="G74" s="93">
        <v>0.25</v>
      </c>
      <c r="H74" s="90" t="s">
        <v>176</v>
      </c>
      <c r="I74" s="90" t="s">
        <v>141</v>
      </c>
      <c r="K74" s="17"/>
    </row>
    <row r="75" spans="1:11" ht="25.5">
      <c r="A75" s="30">
        <v>39</v>
      </c>
      <c r="B75" s="89" t="s">
        <v>253</v>
      </c>
      <c r="C75" s="91" t="s">
        <v>257</v>
      </c>
      <c r="D75" s="91" t="s">
        <v>260</v>
      </c>
      <c r="E75" s="93">
        <v>768.97</v>
      </c>
      <c r="F75" s="93">
        <v>7.8144</v>
      </c>
      <c r="G75" s="93">
        <v>0.16</v>
      </c>
      <c r="H75" s="90" t="s">
        <v>177</v>
      </c>
      <c r="I75" s="90"/>
      <c r="K75" s="17"/>
    </row>
    <row r="76" spans="1:11" ht="25.5">
      <c r="A76" s="30">
        <v>40</v>
      </c>
      <c r="B76" s="89" t="s">
        <v>254</v>
      </c>
      <c r="C76" s="91" t="s">
        <v>204</v>
      </c>
      <c r="D76" s="91" t="s">
        <v>260</v>
      </c>
      <c r="E76" s="93">
        <v>231.29</v>
      </c>
      <c r="F76" s="93">
        <v>18.2467</v>
      </c>
      <c r="G76" s="93">
        <v>0.02</v>
      </c>
      <c r="H76" s="90" t="s">
        <v>146</v>
      </c>
      <c r="I76" s="90"/>
      <c r="K76" s="17"/>
    </row>
    <row r="77" spans="1:11" ht="25.5">
      <c r="A77" s="30">
        <v>41</v>
      </c>
      <c r="B77" s="89" t="s">
        <v>255</v>
      </c>
      <c r="C77" s="94" t="s">
        <v>259</v>
      </c>
      <c r="D77" s="91" t="s">
        <v>264</v>
      </c>
      <c r="E77" s="93">
        <v>422.10188</v>
      </c>
      <c r="F77" s="93">
        <v>340.41035</v>
      </c>
      <c r="G77" s="93">
        <v>0.573</v>
      </c>
      <c r="H77" s="90" t="s">
        <v>27</v>
      </c>
      <c r="I77" s="90"/>
      <c r="K77" s="17"/>
    </row>
    <row r="78" spans="1:11" ht="38.25">
      <c r="A78" s="30">
        <v>42</v>
      </c>
      <c r="B78" s="95" t="s">
        <v>265</v>
      </c>
      <c r="C78" s="91" t="s">
        <v>257</v>
      </c>
      <c r="D78" s="91" t="s">
        <v>260</v>
      </c>
      <c r="E78" s="93">
        <v>1381.78</v>
      </c>
      <c r="F78" s="93">
        <v>8.221</v>
      </c>
      <c r="G78" s="93">
        <v>0.57</v>
      </c>
      <c r="H78" s="90" t="s">
        <v>178</v>
      </c>
      <c r="I78" s="90" t="s">
        <v>179</v>
      </c>
      <c r="K78" s="17"/>
    </row>
    <row r="79" spans="1:9" ht="12.75">
      <c r="A79" s="56"/>
      <c r="B79" s="42" t="s">
        <v>38</v>
      </c>
      <c r="C79" s="43"/>
      <c r="D79" s="43"/>
      <c r="E79" s="65">
        <f>SUM(E80:E108)</f>
        <v>26326.95097999999</v>
      </c>
      <c r="F79" s="65">
        <f>SUM(F80:F108)</f>
        <v>26326.95097999999</v>
      </c>
      <c r="G79" s="19"/>
      <c r="H79" s="19"/>
      <c r="I79" s="19"/>
    </row>
    <row r="80" spans="1:9" ht="25.5">
      <c r="A80" s="57" t="s">
        <v>39</v>
      </c>
      <c r="B80" s="26" t="s">
        <v>67</v>
      </c>
      <c r="C80" s="6" t="s">
        <v>28</v>
      </c>
      <c r="D80" s="6" t="s">
        <v>35</v>
      </c>
      <c r="E80" s="73">
        <v>981.73</v>
      </c>
      <c r="F80" s="73">
        <v>981.73</v>
      </c>
      <c r="G80" s="20"/>
      <c r="H80" s="20"/>
      <c r="I80" s="20"/>
    </row>
    <row r="81" spans="1:9" ht="25.5">
      <c r="A81" s="21">
        <v>2</v>
      </c>
      <c r="B81" s="70" t="s">
        <v>81</v>
      </c>
      <c r="C81" s="6" t="s">
        <v>24</v>
      </c>
      <c r="D81" s="6" t="s">
        <v>35</v>
      </c>
      <c r="E81" s="74">
        <f>F81</f>
        <v>11960.65</v>
      </c>
      <c r="F81" s="74">
        <v>11960.65</v>
      </c>
      <c r="G81" s="20"/>
      <c r="H81" s="20"/>
      <c r="I81" s="20"/>
    </row>
    <row r="82" spans="1:9" ht="25.5">
      <c r="A82" s="21">
        <v>3</v>
      </c>
      <c r="B82" s="70" t="s">
        <v>103</v>
      </c>
      <c r="C82" s="6" t="s">
        <v>24</v>
      </c>
      <c r="D82" s="6" t="s">
        <v>24</v>
      </c>
      <c r="E82" s="74">
        <f aca="true" t="shared" si="0" ref="E82:E108">F82</f>
        <v>960.78393</v>
      </c>
      <c r="F82" s="74">
        <f>1286.19*0.747</f>
        <v>960.78393</v>
      </c>
      <c r="G82" s="20"/>
      <c r="H82" s="20"/>
      <c r="I82" s="20"/>
    </row>
    <row r="83" spans="1:9" ht="25.5">
      <c r="A83" s="57">
        <v>4</v>
      </c>
      <c r="B83" s="70" t="s">
        <v>68</v>
      </c>
      <c r="C83" s="6" t="s">
        <v>24</v>
      </c>
      <c r="D83" s="6" t="s">
        <v>24</v>
      </c>
      <c r="E83" s="74">
        <f t="shared" si="0"/>
        <v>1803.77</v>
      </c>
      <c r="F83" s="74">
        <v>1803.77</v>
      </c>
      <c r="G83" s="20"/>
      <c r="H83" s="20"/>
      <c r="I83" s="20"/>
    </row>
    <row r="84" spans="1:9" ht="25.5">
      <c r="A84" s="21">
        <v>5</v>
      </c>
      <c r="B84" s="70" t="s">
        <v>69</v>
      </c>
      <c r="C84" s="6" t="s">
        <v>35</v>
      </c>
      <c r="D84" s="6" t="s">
        <v>35</v>
      </c>
      <c r="E84" s="74">
        <f t="shared" si="0"/>
        <v>145.94</v>
      </c>
      <c r="F84" s="74">
        <v>145.94</v>
      </c>
      <c r="G84" s="20"/>
      <c r="H84" s="20"/>
      <c r="I84" s="20"/>
    </row>
    <row r="85" spans="1:9" ht="25.5">
      <c r="A85" s="21">
        <v>6</v>
      </c>
      <c r="B85" s="70" t="s">
        <v>70</v>
      </c>
      <c r="C85" s="6" t="s">
        <v>37</v>
      </c>
      <c r="D85" s="6" t="s">
        <v>37</v>
      </c>
      <c r="E85" s="73">
        <f t="shared" si="0"/>
        <v>238.544</v>
      </c>
      <c r="F85" s="73">
        <f>298.18*0.8</f>
        <v>238.544</v>
      </c>
      <c r="G85" s="20"/>
      <c r="H85" s="20"/>
      <c r="I85" s="20"/>
    </row>
    <row r="86" spans="1:9" ht="25.5">
      <c r="A86" s="21">
        <v>7</v>
      </c>
      <c r="B86" s="70" t="s">
        <v>95</v>
      </c>
      <c r="C86" s="6" t="s">
        <v>35</v>
      </c>
      <c r="D86" s="6" t="s">
        <v>35</v>
      </c>
      <c r="E86" s="73">
        <f t="shared" si="0"/>
        <v>608.85</v>
      </c>
      <c r="F86" s="73">
        <v>608.85</v>
      </c>
      <c r="G86" s="20"/>
      <c r="H86" s="20"/>
      <c r="I86" s="20"/>
    </row>
    <row r="87" spans="1:9" ht="25.5">
      <c r="A87" s="21">
        <v>8</v>
      </c>
      <c r="B87" s="102" t="s">
        <v>88</v>
      </c>
      <c r="C87" s="6" t="s">
        <v>37</v>
      </c>
      <c r="D87" s="6" t="s">
        <v>35</v>
      </c>
      <c r="E87" s="75">
        <f t="shared" si="0"/>
        <v>3135.95</v>
      </c>
      <c r="F87" s="73">
        <v>3135.95</v>
      </c>
      <c r="G87" s="20"/>
      <c r="H87" s="20"/>
      <c r="I87" s="20"/>
    </row>
    <row r="88" spans="1:9" ht="25.5">
      <c r="A88" s="21">
        <v>9</v>
      </c>
      <c r="B88" s="102" t="s">
        <v>82</v>
      </c>
      <c r="C88" s="6" t="s">
        <v>37</v>
      </c>
      <c r="D88" s="6" t="s">
        <v>35</v>
      </c>
      <c r="E88" s="73">
        <f t="shared" si="0"/>
        <v>2648.54079</v>
      </c>
      <c r="F88" s="73">
        <f>3545.57*0.747</f>
        <v>2648.54079</v>
      </c>
      <c r="G88" s="20"/>
      <c r="H88" s="20"/>
      <c r="I88" s="20"/>
    </row>
    <row r="89" spans="1:9" ht="25.5">
      <c r="A89" s="21">
        <v>10</v>
      </c>
      <c r="B89" s="102" t="s">
        <v>71</v>
      </c>
      <c r="C89" s="6" t="s">
        <v>35</v>
      </c>
      <c r="D89" s="6" t="s">
        <v>35</v>
      </c>
      <c r="E89" s="73">
        <f t="shared" si="0"/>
        <v>213.20874</v>
      </c>
      <c r="F89" s="73">
        <f>285.42*0.747</f>
        <v>213.20874</v>
      </c>
      <c r="G89" s="20"/>
      <c r="H89" s="20"/>
      <c r="I89" s="20"/>
    </row>
    <row r="90" spans="1:9" ht="25.5">
      <c r="A90" s="21">
        <v>11</v>
      </c>
      <c r="B90" s="102" t="s">
        <v>72</v>
      </c>
      <c r="C90" s="6" t="s">
        <v>35</v>
      </c>
      <c r="D90" s="6" t="s">
        <v>35</v>
      </c>
      <c r="E90" s="73">
        <f t="shared" si="0"/>
        <v>261.03168</v>
      </c>
      <c r="F90" s="73">
        <f>349.44*0.747</f>
        <v>261.03168</v>
      </c>
      <c r="G90" s="20"/>
      <c r="H90" s="20"/>
      <c r="I90" s="20"/>
    </row>
    <row r="91" spans="1:9" ht="25.5">
      <c r="A91" s="21">
        <v>12</v>
      </c>
      <c r="B91" s="103" t="s">
        <v>95</v>
      </c>
      <c r="C91" s="6" t="s">
        <v>35</v>
      </c>
      <c r="D91" s="6" t="s">
        <v>35</v>
      </c>
      <c r="E91" s="73">
        <f t="shared" si="0"/>
        <v>538.55</v>
      </c>
      <c r="F91" s="73">
        <v>538.55</v>
      </c>
      <c r="G91" s="20"/>
      <c r="H91" s="20"/>
      <c r="I91" s="20"/>
    </row>
    <row r="92" spans="1:9" ht="25.5">
      <c r="A92" s="21">
        <v>13</v>
      </c>
      <c r="B92" s="71" t="s">
        <v>73</v>
      </c>
      <c r="C92" s="6" t="s">
        <v>24</v>
      </c>
      <c r="D92" s="6">
        <v>2014</v>
      </c>
      <c r="E92" s="73">
        <f t="shared" si="0"/>
        <v>1824.8720000000003</v>
      </c>
      <c r="F92" s="73">
        <f>2281.09*0.8</f>
        <v>1824.8720000000003</v>
      </c>
      <c r="G92" s="20"/>
      <c r="H92" s="20"/>
      <c r="I92" s="20"/>
    </row>
    <row r="93" spans="1:9" ht="25.5">
      <c r="A93" s="21">
        <v>14</v>
      </c>
      <c r="B93" s="71" t="s">
        <v>74</v>
      </c>
      <c r="C93" s="6" t="s">
        <v>24</v>
      </c>
      <c r="D93" s="6">
        <v>2014</v>
      </c>
      <c r="E93" s="73">
        <f t="shared" si="0"/>
        <v>0</v>
      </c>
      <c r="F93" s="73">
        <f>5127.33*0</f>
        <v>0</v>
      </c>
      <c r="G93" s="20"/>
      <c r="H93" s="20"/>
      <c r="I93" s="20"/>
    </row>
    <row r="94" spans="1:9" ht="25.5">
      <c r="A94" s="21">
        <v>15</v>
      </c>
      <c r="B94" s="104" t="s">
        <v>75</v>
      </c>
      <c r="C94" s="6" t="s">
        <v>40</v>
      </c>
      <c r="D94" s="6" t="s">
        <v>40</v>
      </c>
      <c r="E94" s="73">
        <f t="shared" si="0"/>
        <v>22.97772</v>
      </c>
      <c r="F94" s="75">
        <f>30.76*0.747</f>
        <v>22.97772</v>
      </c>
      <c r="G94" s="20"/>
      <c r="H94" s="20"/>
      <c r="I94" s="20"/>
    </row>
    <row r="95" spans="1:9" ht="25.5">
      <c r="A95" s="21">
        <v>16</v>
      </c>
      <c r="B95" s="104" t="s">
        <v>93</v>
      </c>
      <c r="C95" s="6" t="s">
        <v>28</v>
      </c>
      <c r="D95" s="6" t="s">
        <v>28</v>
      </c>
      <c r="E95" s="73">
        <f t="shared" si="0"/>
        <v>29.43</v>
      </c>
      <c r="F95" s="73">
        <v>29.43</v>
      </c>
      <c r="G95" s="20"/>
      <c r="H95" s="20"/>
      <c r="I95" s="20"/>
    </row>
    <row r="96" spans="1:9" ht="25.5">
      <c r="A96" s="21">
        <v>17</v>
      </c>
      <c r="B96" s="104" t="s">
        <v>92</v>
      </c>
      <c r="C96" s="6" t="s">
        <v>28</v>
      </c>
      <c r="D96" s="6" t="s">
        <v>28</v>
      </c>
      <c r="E96" s="73">
        <f t="shared" si="0"/>
        <v>32.11</v>
      </c>
      <c r="F96" s="73">
        <v>32.11</v>
      </c>
      <c r="G96" s="20"/>
      <c r="H96" s="20"/>
      <c r="I96" s="20"/>
    </row>
    <row r="97" spans="1:9" ht="25.5">
      <c r="A97" s="21">
        <v>18</v>
      </c>
      <c r="B97" s="105" t="s">
        <v>94</v>
      </c>
      <c r="C97" s="6" t="s">
        <v>35</v>
      </c>
      <c r="D97" s="6" t="s">
        <v>35</v>
      </c>
      <c r="E97" s="73">
        <f t="shared" si="0"/>
        <v>65.48</v>
      </c>
      <c r="F97" s="73">
        <v>65.48</v>
      </c>
      <c r="G97" s="20"/>
      <c r="H97" s="20"/>
      <c r="I97" s="20"/>
    </row>
    <row r="98" spans="1:9" ht="25.5">
      <c r="A98" s="21">
        <v>19</v>
      </c>
      <c r="B98" s="105" t="s">
        <v>76</v>
      </c>
      <c r="C98" s="6" t="s">
        <v>35</v>
      </c>
      <c r="D98" s="6" t="s">
        <v>35</v>
      </c>
      <c r="E98" s="73">
        <f t="shared" si="0"/>
        <v>49.95</v>
      </c>
      <c r="F98" s="73">
        <v>49.95</v>
      </c>
      <c r="G98" s="20"/>
      <c r="H98" s="20"/>
      <c r="I98" s="20"/>
    </row>
    <row r="99" spans="1:9" ht="51">
      <c r="A99" s="21">
        <v>20</v>
      </c>
      <c r="B99" s="26" t="s">
        <v>77</v>
      </c>
      <c r="C99" s="6" t="s">
        <v>28</v>
      </c>
      <c r="D99" s="6" t="s">
        <v>28</v>
      </c>
      <c r="E99" s="73">
        <f t="shared" si="0"/>
        <v>199.50876</v>
      </c>
      <c r="F99" s="73">
        <f>267.08*0.747</f>
        <v>199.50876</v>
      </c>
      <c r="G99" s="20"/>
      <c r="H99" s="20"/>
      <c r="I99" s="20"/>
    </row>
    <row r="100" spans="1:9" ht="25.5">
      <c r="A100" s="21">
        <v>21</v>
      </c>
      <c r="B100" s="26" t="s">
        <v>83</v>
      </c>
      <c r="C100" s="6" t="s">
        <v>35</v>
      </c>
      <c r="D100" s="6" t="s">
        <v>35</v>
      </c>
      <c r="E100" s="73">
        <f t="shared" si="0"/>
        <v>97.94664</v>
      </c>
      <c r="F100" s="73">
        <f>131.12*0.747</f>
        <v>97.94664</v>
      </c>
      <c r="G100" s="20"/>
      <c r="H100" s="20"/>
      <c r="I100" s="20"/>
    </row>
    <row r="101" spans="1:9" ht="12.75">
      <c r="A101" s="21">
        <v>22</v>
      </c>
      <c r="B101" s="70" t="s">
        <v>96</v>
      </c>
      <c r="C101" s="6" t="s">
        <v>37</v>
      </c>
      <c r="D101" s="6" t="s">
        <v>37</v>
      </c>
      <c r="E101" s="73">
        <f t="shared" si="0"/>
        <v>38.19</v>
      </c>
      <c r="F101" s="73">
        <v>38.19</v>
      </c>
      <c r="G101" s="20"/>
      <c r="H101" s="20"/>
      <c r="I101" s="20"/>
    </row>
    <row r="102" spans="1:9" ht="25.5">
      <c r="A102" s="21">
        <v>23</v>
      </c>
      <c r="B102" s="26" t="s">
        <v>107</v>
      </c>
      <c r="C102" s="6" t="s">
        <v>35</v>
      </c>
      <c r="D102" s="6" t="s">
        <v>35</v>
      </c>
      <c r="E102" s="73">
        <f t="shared" si="0"/>
        <v>161.83007999999998</v>
      </c>
      <c r="F102" s="73">
        <f>216.64*0.747</f>
        <v>161.83007999999998</v>
      </c>
      <c r="G102" s="20"/>
      <c r="H102" s="20"/>
      <c r="I102" s="20"/>
    </row>
    <row r="103" spans="1:9" ht="25.5">
      <c r="A103" s="21">
        <v>24</v>
      </c>
      <c r="B103" s="70" t="s">
        <v>108</v>
      </c>
      <c r="C103" s="6" t="s">
        <v>37</v>
      </c>
      <c r="D103" s="6" t="s">
        <v>37</v>
      </c>
      <c r="E103" s="73">
        <f t="shared" si="0"/>
        <v>79.09983</v>
      </c>
      <c r="F103" s="73">
        <f>105.89*0.747</f>
        <v>79.09983</v>
      </c>
      <c r="G103" s="20"/>
      <c r="H103" s="20"/>
      <c r="I103" s="20"/>
    </row>
    <row r="104" spans="1:9" ht="25.5">
      <c r="A104" s="21">
        <v>25</v>
      </c>
      <c r="B104" s="26" t="s">
        <v>109</v>
      </c>
      <c r="C104" s="6" t="s">
        <v>35</v>
      </c>
      <c r="D104" s="6" t="s">
        <v>35</v>
      </c>
      <c r="E104" s="73">
        <f t="shared" si="0"/>
        <v>35.497440000000005</v>
      </c>
      <c r="F104" s="73">
        <f>47.52*0.747</f>
        <v>35.497440000000005</v>
      </c>
      <c r="G104" s="20"/>
      <c r="H104" s="20"/>
      <c r="I104" s="20"/>
    </row>
    <row r="105" spans="1:9" ht="25.5">
      <c r="A105" s="21">
        <v>26</v>
      </c>
      <c r="B105" s="26" t="s">
        <v>114</v>
      </c>
      <c r="C105" s="6" t="s">
        <v>35</v>
      </c>
      <c r="D105" s="6" t="s">
        <v>35</v>
      </c>
      <c r="E105" s="73">
        <f t="shared" si="0"/>
        <v>102.86189999999999</v>
      </c>
      <c r="F105" s="73">
        <f>137.7*0.747</f>
        <v>102.86189999999999</v>
      </c>
      <c r="G105" s="20"/>
      <c r="H105" s="20"/>
      <c r="I105" s="20"/>
    </row>
    <row r="106" spans="1:9" ht="25.5">
      <c r="A106" s="21">
        <v>27</v>
      </c>
      <c r="B106" s="72" t="s">
        <v>78</v>
      </c>
      <c r="C106" s="6" t="s">
        <v>28</v>
      </c>
      <c r="D106" s="6" t="s">
        <v>28</v>
      </c>
      <c r="E106" s="73">
        <f t="shared" si="0"/>
        <v>0</v>
      </c>
      <c r="F106" s="73">
        <f>139.49*0</f>
        <v>0</v>
      </c>
      <c r="G106" s="20"/>
      <c r="H106" s="20"/>
      <c r="I106" s="20"/>
    </row>
    <row r="107" spans="1:9" ht="25.5">
      <c r="A107" s="21">
        <v>28</v>
      </c>
      <c r="B107" s="104" t="s">
        <v>79</v>
      </c>
      <c r="C107" s="6" t="s">
        <v>28</v>
      </c>
      <c r="D107" s="6" t="s">
        <v>28</v>
      </c>
      <c r="E107" s="73">
        <f t="shared" si="0"/>
        <v>37.44711</v>
      </c>
      <c r="F107" s="73">
        <f>50.13*0.747</f>
        <v>37.44711</v>
      </c>
      <c r="G107" s="20"/>
      <c r="H107" s="20"/>
      <c r="I107" s="20"/>
    </row>
    <row r="108" spans="1:9" ht="18.75" customHeight="1">
      <c r="A108" s="21">
        <v>29</v>
      </c>
      <c r="B108" s="106" t="s">
        <v>80</v>
      </c>
      <c r="C108" s="6" t="s">
        <v>37</v>
      </c>
      <c r="D108" s="6" t="s">
        <v>37</v>
      </c>
      <c r="E108" s="73">
        <f t="shared" si="0"/>
        <v>52.200359999999996</v>
      </c>
      <c r="F108" s="73">
        <f>69.88*0.747</f>
        <v>52.200359999999996</v>
      </c>
      <c r="G108" s="20"/>
      <c r="H108" s="20"/>
      <c r="I108" s="20"/>
    </row>
    <row r="109" spans="1:9" ht="12.75">
      <c r="A109" s="58" t="s">
        <v>41</v>
      </c>
      <c r="B109" s="48" t="s">
        <v>42</v>
      </c>
      <c r="C109" s="41"/>
      <c r="D109" s="41"/>
      <c r="E109" s="63">
        <f>E110+E132+E133</f>
        <v>102810.19414999995</v>
      </c>
      <c r="F109" s="63">
        <f>F110+F132+F133</f>
        <v>92143.83792999995</v>
      </c>
      <c r="G109" s="41"/>
      <c r="H109" s="41"/>
      <c r="I109" s="41"/>
    </row>
    <row r="110" spans="1:10" s="23" customFormat="1" ht="13.5">
      <c r="A110" s="56"/>
      <c r="B110" s="49" t="s">
        <v>43</v>
      </c>
      <c r="C110" s="43"/>
      <c r="D110" s="43"/>
      <c r="E110" s="66">
        <f>SUM(E111:E131)</f>
        <v>23055.04939</v>
      </c>
      <c r="F110" s="66">
        <f>SUM(F111:F131)</f>
        <v>12388.693169999999</v>
      </c>
      <c r="G110" s="13"/>
      <c r="H110" s="43"/>
      <c r="I110" s="13"/>
      <c r="J110" s="83"/>
    </row>
    <row r="111" spans="1:11" ht="38.25">
      <c r="A111" s="59">
        <v>1</v>
      </c>
      <c r="B111" s="95" t="s">
        <v>266</v>
      </c>
      <c r="C111" s="91" t="s">
        <v>204</v>
      </c>
      <c r="D111" s="91" t="s">
        <v>258</v>
      </c>
      <c r="E111" s="98">
        <v>690</v>
      </c>
      <c r="F111" s="98">
        <v>7.378</v>
      </c>
      <c r="G111" s="91"/>
      <c r="H111" s="90"/>
      <c r="I111" s="109" t="s">
        <v>290</v>
      </c>
      <c r="K111" s="24"/>
    </row>
    <row r="112" spans="1:11" ht="38.25">
      <c r="A112" s="59">
        <v>2</v>
      </c>
      <c r="B112" s="89" t="s">
        <v>267</v>
      </c>
      <c r="C112" s="91" t="s">
        <v>204</v>
      </c>
      <c r="D112" s="91" t="s">
        <v>204</v>
      </c>
      <c r="E112" s="99">
        <v>1290.91213</v>
      </c>
      <c r="F112" s="99">
        <v>1290.91213</v>
      </c>
      <c r="G112" s="93">
        <v>0.027</v>
      </c>
      <c r="H112" s="90" t="s">
        <v>34</v>
      </c>
      <c r="I112" s="44"/>
      <c r="K112" s="24"/>
    </row>
    <row r="113" spans="1:11" ht="25.5">
      <c r="A113" s="59">
        <v>3</v>
      </c>
      <c r="B113" s="95" t="s">
        <v>268</v>
      </c>
      <c r="C113" s="91" t="s">
        <v>204</v>
      </c>
      <c r="D113" s="91" t="s">
        <v>260</v>
      </c>
      <c r="E113" s="99">
        <v>485.22</v>
      </c>
      <c r="F113" s="99">
        <v>29.471</v>
      </c>
      <c r="G113" s="93">
        <v>0.1</v>
      </c>
      <c r="H113" s="90" t="s">
        <v>156</v>
      </c>
      <c r="I113" s="44"/>
      <c r="K113" s="24"/>
    </row>
    <row r="114" spans="1:11" ht="30" customHeight="1">
      <c r="A114" s="59">
        <v>4</v>
      </c>
      <c r="B114" s="95" t="s">
        <v>269</v>
      </c>
      <c r="C114" s="91" t="s">
        <v>208</v>
      </c>
      <c r="D114" s="91" t="s">
        <v>204</v>
      </c>
      <c r="E114" s="99">
        <v>649.856</v>
      </c>
      <c r="F114" s="101">
        <v>390.365</v>
      </c>
      <c r="G114" s="93"/>
      <c r="H114" s="90"/>
      <c r="I114" s="90" t="s">
        <v>291</v>
      </c>
      <c r="K114" s="24"/>
    </row>
    <row r="115" spans="1:11" ht="25.5">
      <c r="A115" s="59">
        <v>5</v>
      </c>
      <c r="B115" s="95" t="s">
        <v>270</v>
      </c>
      <c r="C115" s="91" t="s">
        <v>208</v>
      </c>
      <c r="D115" s="91" t="s">
        <v>204</v>
      </c>
      <c r="E115" s="99">
        <v>642.617</v>
      </c>
      <c r="F115" s="101">
        <v>375.93398999999994</v>
      </c>
      <c r="G115" s="93"/>
      <c r="H115" s="90"/>
      <c r="I115" s="90" t="s">
        <v>291</v>
      </c>
      <c r="K115" s="24"/>
    </row>
    <row r="116" spans="1:11" ht="25.5">
      <c r="A116" s="59">
        <v>6</v>
      </c>
      <c r="B116" s="95" t="s">
        <v>271</v>
      </c>
      <c r="C116" s="91" t="s">
        <v>208</v>
      </c>
      <c r="D116" s="91" t="s">
        <v>293</v>
      </c>
      <c r="E116" s="99">
        <v>707.99</v>
      </c>
      <c r="F116" s="101">
        <v>471.09</v>
      </c>
      <c r="G116" s="93"/>
      <c r="H116" s="90"/>
      <c r="I116" s="90" t="s">
        <v>291</v>
      </c>
      <c r="K116" s="24"/>
    </row>
    <row r="117" spans="1:11" ht="25.5">
      <c r="A117" s="59">
        <v>7</v>
      </c>
      <c r="B117" s="95" t="s">
        <v>272</v>
      </c>
      <c r="C117" s="94" t="s">
        <v>259</v>
      </c>
      <c r="D117" s="91" t="s">
        <v>292</v>
      </c>
      <c r="E117" s="99">
        <v>1827.967</v>
      </c>
      <c r="F117" s="101">
        <v>1813.66673</v>
      </c>
      <c r="G117" s="93"/>
      <c r="H117" s="90"/>
      <c r="I117" s="90" t="s">
        <v>291</v>
      </c>
      <c r="K117" s="24"/>
    </row>
    <row r="118" spans="1:11" ht="25.5">
      <c r="A118" s="59">
        <v>8</v>
      </c>
      <c r="B118" s="95" t="s">
        <v>273</v>
      </c>
      <c r="C118" s="91" t="s">
        <v>208</v>
      </c>
      <c r="D118" s="91" t="s">
        <v>208</v>
      </c>
      <c r="E118" s="99">
        <v>1718.808</v>
      </c>
      <c r="F118" s="101">
        <v>1227.829</v>
      </c>
      <c r="G118" s="93"/>
      <c r="H118" s="90"/>
      <c r="I118" s="90" t="s">
        <v>291</v>
      </c>
      <c r="K118" s="24"/>
    </row>
    <row r="119" spans="1:11" ht="25.5">
      <c r="A119" s="59">
        <v>9</v>
      </c>
      <c r="B119" s="95" t="s">
        <v>274</v>
      </c>
      <c r="C119" s="91" t="s">
        <v>261</v>
      </c>
      <c r="D119" s="91" t="s">
        <v>260</v>
      </c>
      <c r="E119" s="99">
        <v>1034.96</v>
      </c>
      <c r="F119" s="101">
        <v>12.75026</v>
      </c>
      <c r="G119" s="93"/>
      <c r="H119" s="90"/>
      <c r="I119" s="90" t="s">
        <v>291</v>
      </c>
      <c r="K119" s="24"/>
    </row>
    <row r="120" spans="1:11" ht="25.5">
      <c r="A120" s="59">
        <v>10</v>
      </c>
      <c r="B120" s="95" t="s">
        <v>275</v>
      </c>
      <c r="C120" s="91" t="s">
        <v>292</v>
      </c>
      <c r="D120" s="91" t="s">
        <v>260</v>
      </c>
      <c r="E120" s="99">
        <v>1034.96</v>
      </c>
      <c r="F120" s="101">
        <v>12.75026</v>
      </c>
      <c r="G120" s="93"/>
      <c r="H120" s="90"/>
      <c r="I120" s="90" t="s">
        <v>291</v>
      </c>
      <c r="K120" s="24"/>
    </row>
    <row r="121" spans="1:11" ht="25.5">
      <c r="A121" s="59">
        <v>11</v>
      </c>
      <c r="B121" s="95" t="s">
        <v>276</v>
      </c>
      <c r="C121" s="91" t="s">
        <v>208</v>
      </c>
      <c r="D121" s="91" t="s">
        <v>204</v>
      </c>
      <c r="E121" s="99">
        <v>1224.958</v>
      </c>
      <c r="F121" s="101">
        <v>908.30738</v>
      </c>
      <c r="G121" s="93"/>
      <c r="H121" s="90"/>
      <c r="I121" s="90" t="s">
        <v>291</v>
      </c>
      <c r="K121" s="24"/>
    </row>
    <row r="122" spans="1:11" ht="25.5">
      <c r="A122" s="59">
        <v>12</v>
      </c>
      <c r="B122" s="95" t="s">
        <v>277</v>
      </c>
      <c r="C122" s="91" t="s">
        <v>208</v>
      </c>
      <c r="D122" s="91" t="s">
        <v>204</v>
      </c>
      <c r="E122" s="99">
        <v>1603.764</v>
      </c>
      <c r="F122" s="101">
        <v>1185.10534</v>
      </c>
      <c r="G122" s="93"/>
      <c r="H122" s="90"/>
      <c r="I122" s="90" t="s">
        <v>291</v>
      </c>
      <c r="K122" s="24"/>
    </row>
    <row r="123" spans="1:11" ht="36" customHeight="1">
      <c r="A123" s="59">
        <v>13</v>
      </c>
      <c r="B123" s="89" t="s">
        <v>278</v>
      </c>
      <c r="C123" s="94" t="s">
        <v>263</v>
      </c>
      <c r="D123" s="91" t="s">
        <v>204</v>
      </c>
      <c r="E123" s="99">
        <v>2134.4498099999996</v>
      </c>
      <c r="F123" s="99">
        <v>2128.9928099999997</v>
      </c>
      <c r="G123" s="93">
        <v>1.5870000000000002</v>
      </c>
      <c r="H123" s="90" t="s">
        <v>279</v>
      </c>
      <c r="I123" s="44"/>
      <c r="K123" s="24"/>
    </row>
    <row r="124" spans="1:11" ht="38.25">
      <c r="A124" s="15"/>
      <c r="B124" s="95" t="s">
        <v>280</v>
      </c>
      <c r="C124" s="91" t="s">
        <v>204</v>
      </c>
      <c r="D124" s="91" t="s">
        <v>260</v>
      </c>
      <c r="E124" s="99">
        <v>760.47</v>
      </c>
      <c r="F124" s="99">
        <v>6.673</v>
      </c>
      <c r="G124" s="93">
        <v>0.28</v>
      </c>
      <c r="H124" s="90" t="s">
        <v>146</v>
      </c>
      <c r="I124" s="44"/>
      <c r="K124" s="24"/>
    </row>
    <row r="125" spans="1:11" ht="38.25">
      <c r="A125" s="59">
        <v>14</v>
      </c>
      <c r="B125" s="89" t="s">
        <v>281</v>
      </c>
      <c r="C125" s="91" t="s">
        <v>293</v>
      </c>
      <c r="D125" s="91" t="s">
        <v>264</v>
      </c>
      <c r="E125" s="99">
        <v>974.497</v>
      </c>
      <c r="F125" s="99">
        <v>459.58281</v>
      </c>
      <c r="G125" s="93">
        <v>0.548</v>
      </c>
      <c r="H125" s="90" t="s">
        <v>282</v>
      </c>
      <c r="I125" s="44"/>
      <c r="K125" s="24"/>
    </row>
    <row r="126" spans="1:11" ht="38.25">
      <c r="A126" s="59">
        <v>15</v>
      </c>
      <c r="B126" s="95" t="s">
        <v>283</v>
      </c>
      <c r="C126" s="91" t="s">
        <v>204</v>
      </c>
      <c r="D126" s="91" t="s">
        <v>258</v>
      </c>
      <c r="E126" s="99">
        <v>1617.94</v>
      </c>
      <c r="F126" s="99">
        <v>5.535</v>
      </c>
      <c r="G126" s="93">
        <v>0.65</v>
      </c>
      <c r="H126" s="90" t="s">
        <v>33</v>
      </c>
      <c r="I126" s="44"/>
      <c r="K126" s="24"/>
    </row>
    <row r="127" spans="1:11" ht="51">
      <c r="A127" s="59">
        <v>16</v>
      </c>
      <c r="B127" s="89" t="s">
        <v>284</v>
      </c>
      <c r="C127" s="91" t="s">
        <v>257</v>
      </c>
      <c r="D127" s="91" t="s">
        <v>260</v>
      </c>
      <c r="E127" s="99">
        <v>811.49</v>
      </c>
      <c r="F127" s="99">
        <v>4.3</v>
      </c>
      <c r="G127" s="93">
        <v>0.148</v>
      </c>
      <c r="H127" s="90" t="s">
        <v>154</v>
      </c>
      <c r="I127" s="44"/>
      <c r="K127" s="24"/>
    </row>
    <row r="128" spans="1:11" ht="51">
      <c r="A128" s="59">
        <v>17</v>
      </c>
      <c r="B128" s="89" t="s">
        <v>285</v>
      </c>
      <c r="C128" s="91" t="s">
        <v>208</v>
      </c>
      <c r="D128" s="94" t="s">
        <v>259</v>
      </c>
      <c r="E128" s="99">
        <v>376.25</v>
      </c>
      <c r="F128" s="99">
        <v>361.498</v>
      </c>
      <c r="G128" s="93"/>
      <c r="H128" s="90"/>
      <c r="I128" s="44"/>
      <c r="K128" s="24"/>
    </row>
    <row r="129" spans="1:11" ht="38.25">
      <c r="A129" s="59">
        <v>18</v>
      </c>
      <c r="B129" s="89" t="s">
        <v>286</v>
      </c>
      <c r="C129" s="91" t="s">
        <v>208</v>
      </c>
      <c r="D129" s="91" t="s">
        <v>204</v>
      </c>
      <c r="E129" s="99">
        <v>1617.02745</v>
      </c>
      <c r="F129" s="99">
        <v>1359.049</v>
      </c>
      <c r="G129" s="93">
        <v>0.29891999999999996</v>
      </c>
      <c r="H129" s="90" t="s">
        <v>287</v>
      </c>
      <c r="I129" s="44"/>
      <c r="K129" s="24"/>
    </row>
    <row r="130" spans="1:11" ht="38.25">
      <c r="A130" s="59">
        <v>19</v>
      </c>
      <c r="B130" s="89" t="s">
        <v>288</v>
      </c>
      <c r="C130" s="91">
        <v>40634</v>
      </c>
      <c r="D130" s="91" t="s">
        <v>213</v>
      </c>
      <c r="E130" s="99">
        <v>1335.813</v>
      </c>
      <c r="F130" s="99">
        <v>314.05676</v>
      </c>
      <c r="G130" s="93">
        <v>1.19</v>
      </c>
      <c r="H130" s="90" t="s">
        <v>164</v>
      </c>
      <c r="I130" s="44"/>
      <c r="K130" s="24"/>
    </row>
    <row r="131" spans="1:11" ht="38.25">
      <c r="A131" s="59">
        <v>20</v>
      </c>
      <c r="B131" s="89" t="s">
        <v>289</v>
      </c>
      <c r="C131" s="91" t="s">
        <v>261</v>
      </c>
      <c r="D131" s="91" t="s">
        <v>261</v>
      </c>
      <c r="E131" s="99">
        <v>515.1</v>
      </c>
      <c r="F131" s="99">
        <v>23.4467</v>
      </c>
      <c r="G131" s="93">
        <v>0.048</v>
      </c>
      <c r="H131" s="90" t="s">
        <v>167</v>
      </c>
      <c r="I131" s="90" t="s">
        <v>141</v>
      </c>
      <c r="K131" s="24"/>
    </row>
    <row r="132" spans="1:10" s="14" customFormat="1" ht="13.5">
      <c r="A132" s="56"/>
      <c r="B132" s="49" t="s">
        <v>44</v>
      </c>
      <c r="C132" s="25" t="s">
        <v>35</v>
      </c>
      <c r="D132" s="25" t="s">
        <v>35</v>
      </c>
      <c r="E132" s="66">
        <v>4816</v>
      </c>
      <c r="F132" s="66">
        <v>4816</v>
      </c>
      <c r="G132" s="19"/>
      <c r="H132" s="19"/>
      <c r="I132" s="19"/>
      <c r="J132" s="82"/>
    </row>
    <row r="133" spans="1:11" ht="13.5">
      <c r="A133" s="56"/>
      <c r="B133" s="49" t="s">
        <v>45</v>
      </c>
      <c r="C133" s="43"/>
      <c r="D133" s="43"/>
      <c r="E133" s="66">
        <f>SUM(E134:E173)</f>
        <v>74939.14475999995</v>
      </c>
      <c r="F133" s="66">
        <f>SUM(F134:F173)</f>
        <v>74939.14475999995</v>
      </c>
      <c r="G133" s="19"/>
      <c r="H133" s="19"/>
      <c r="I133" s="19"/>
      <c r="K133" s="17"/>
    </row>
    <row r="134" spans="1:11" ht="25.5">
      <c r="A134" s="59">
        <v>1</v>
      </c>
      <c r="B134" s="26" t="s">
        <v>89</v>
      </c>
      <c r="C134" s="6" t="s">
        <v>37</v>
      </c>
      <c r="D134" s="6" t="s">
        <v>35</v>
      </c>
      <c r="E134" s="75">
        <f>F134</f>
        <v>5071.56975</v>
      </c>
      <c r="F134" s="73">
        <f>6789.25*0.747</f>
        <v>5071.56975</v>
      </c>
      <c r="G134" s="20"/>
      <c r="H134" s="20"/>
      <c r="I134" s="20"/>
      <c r="K134" s="17"/>
    </row>
    <row r="135" spans="1:11" ht="42" customHeight="1">
      <c r="A135" s="59">
        <v>2</v>
      </c>
      <c r="B135" s="26" t="s">
        <v>84</v>
      </c>
      <c r="C135" s="6" t="s">
        <v>24</v>
      </c>
      <c r="D135" s="6" t="s">
        <v>35</v>
      </c>
      <c r="E135" s="75">
        <f aca="true" t="shared" si="1" ref="E135:E173">F135</f>
        <v>19148.61294</v>
      </c>
      <c r="F135" s="73">
        <f>25634.02*0.747</f>
        <v>19148.61294</v>
      </c>
      <c r="G135" s="20"/>
      <c r="H135" s="20"/>
      <c r="I135" s="20"/>
      <c r="K135" s="17"/>
    </row>
    <row r="136" spans="1:11" ht="25.5" customHeight="1">
      <c r="A136" s="59">
        <v>3</v>
      </c>
      <c r="B136" s="26" t="s">
        <v>98</v>
      </c>
      <c r="C136" s="6" t="s">
        <v>28</v>
      </c>
      <c r="D136" s="6" t="s">
        <v>37</v>
      </c>
      <c r="E136" s="75">
        <f t="shared" si="1"/>
        <v>8705.10474</v>
      </c>
      <c r="F136" s="73">
        <f>11653.42*0.747</f>
        <v>8705.10474</v>
      </c>
      <c r="G136" s="20"/>
      <c r="H136" s="20"/>
      <c r="I136" s="20"/>
      <c r="K136" s="17"/>
    </row>
    <row r="137" spans="1:11" ht="25.5">
      <c r="A137" s="59">
        <v>4</v>
      </c>
      <c r="B137" s="70" t="s">
        <v>97</v>
      </c>
      <c r="C137" s="6" t="s">
        <v>28</v>
      </c>
      <c r="D137" s="6" t="s">
        <v>35</v>
      </c>
      <c r="E137" s="75">
        <f t="shared" si="1"/>
        <v>6021.27</v>
      </c>
      <c r="F137" s="73">
        <v>6021.27</v>
      </c>
      <c r="G137" s="20"/>
      <c r="H137" s="20"/>
      <c r="I137" s="20"/>
      <c r="K137" s="17"/>
    </row>
    <row r="138" spans="1:11" ht="25.5">
      <c r="A138" s="59">
        <v>5</v>
      </c>
      <c r="B138" s="70" t="s">
        <v>91</v>
      </c>
      <c r="C138" s="6" t="s">
        <v>28</v>
      </c>
      <c r="D138" s="6" t="s">
        <v>37</v>
      </c>
      <c r="E138" s="75">
        <f t="shared" si="1"/>
        <v>3537.18</v>
      </c>
      <c r="F138" s="73">
        <v>3537.18</v>
      </c>
      <c r="G138" s="20"/>
      <c r="H138" s="20"/>
      <c r="I138" s="20"/>
      <c r="K138" s="17"/>
    </row>
    <row r="139" spans="1:11" ht="25.5">
      <c r="A139" s="59">
        <v>6</v>
      </c>
      <c r="B139" s="70" t="s">
        <v>113</v>
      </c>
      <c r="C139" s="6" t="s">
        <v>23</v>
      </c>
      <c r="D139" s="6" t="s">
        <v>35</v>
      </c>
      <c r="E139" s="75">
        <f t="shared" si="1"/>
        <v>10110.78693</v>
      </c>
      <c r="F139" s="73">
        <f>13535.19*0.747</f>
        <v>10110.78693</v>
      </c>
      <c r="G139" s="20"/>
      <c r="H139" s="20"/>
      <c r="I139" s="20"/>
      <c r="K139" s="17"/>
    </row>
    <row r="140" spans="1:11" ht="25.5">
      <c r="A140" s="59">
        <v>7</v>
      </c>
      <c r="B140" s="70" t="s">
        <v>112</v>
      </c>
      <c r="C140" s="6" t="s">
        <v>28</v>
      </c>
      <c r="D140" s="6" t="s">
        <v>35</v>
      </c>
      <c r="E140" s="75">
        <f t="shared" si="1"/>
        <v>7605.64773</v>
      </c>
      <c r="F140" s="73">
        <f>10181.59*0.747</f>
        <v>7605.64773</v>
      </c>
      <c r="G140" s="20"/>
      <c r="H140" s="20"/>
      <c r="I140" s="20"/>
      <c r="K140" s="17"/>
    </row>
    <row r="141" spans="1:11" ht="25.5">
      <c r="A141" s="59">
        <v>8</v>
      </c>
      <c r="B141" s="70" t="s">
        <v>111</v>
      </c>
      <c r="C141" s="6" t="s">
        <v>28</v>
      </c>
      <c r="D141" s="6" t="s">
        <v>35</v>
      </c>
      <c r="E141" s="75">
        <f t="shared" si="1"/>
        <v>5238.0312300000005</v>
      </c>
      <c r="F141" s="73">
        <f>7012.09*0.747</f>
        <v>5238.0312300000005</v>
      </c>
      <c r="G141" s="20"/>
      <c r="H141" s="20"/>
      <c r="I141" s="20"/>
      <c r="K141" s="17"/>
    </row>
    <row r="142" spans="1:11" ht="25.5">
      <c r="A142" s="59">
        <v>9</v>
      </c>
      <c r="B142" s="18" t="s">
        <v>132</v>
      </c>
      <c r="C142" s="6" t="s">
        <v>28</v>
      </c>
      <c r="D142" s="6" t="s">
        <v>37</v>
      </c>
      <c r="E142" s="75">
        <f t="shared" si="1"/>
        <v>7339.670910000001</v>
      </c>
      <c r="F142" s="73">
        <f>9825.53*0.747</f>
        <v>7339.670910000001</v>
      </c>
      <c r="G142" s="20"/>
      <c r="H142" s="20"/>
      <c r="I142" s="20"/>
      <c r="K142" s="17"/>
    </row>
    <row r="143" spans="1:11" ht="12.75">
      <c r="A143" s="59">
        <v>10</v>
      </c>
      <c r="B143" s="18" t="s">
        <v>131</v>
      </c>
      <c r="C143" s="6" t="s">
        <v>35</v>
      </c>
      <c r="D143" s="6" t="s">
        <v>35</v>
      </c>
      <c r="E143" s="75">
        <f t="shared" si="1"/>
        <v>112.85999999999999</v>
      </c>
      <c r="F143" s="73">
        <f>118.8*0.95</f>
        <v>112.85999999999999</v>
      </c>
      <c r="G143" s="20"/>
      <c r="H143" s="20"/>
      <c r="I143" s="20"/>
      <c r="J143" s="76"/>
      <c r="K143" s="17"/>
    </row>
    <row r="144" spans="1:11" ht="25.5">
      <c r="A144" s="59">
        <v>11</v>
      </c>
      <c r="B144" s="18" t="s">
        <v>130</v>
      </c>
      <c r="C144" s="6" t="s">
        <v>25</v>
      </c>
      <c r="D144" s="6" t="s">
        <v>24</v>
      </c>
      <c r="E144" s="75">
        <f t="shared" si="1"/>
        <v>28.184309999999996</v>
      </c>
      <c r="F144" s="73">
        <f>37.73*0.747</f>
        <v>28.184309999999996</v>
      </c>
      <c r="G144" s="20"/>
      <c r="H144" s="20"/>
      <c r="I144" s="20"/>
      <c r="K144" s="17"/>
    </row>
    <row r="145" spans="1:11" ht="31.5" customHeight="1">
      <c r="A145" s="59">
        <v>12</v>
      </c>
      <c r="B145" s="70" t="s">
        <v>116</v>
      </c>
      <c r="C145" s="6" t="s">
        <v>26</v>
      </c>
      <c r="D145" s="6" t="s">
        <v>28</v>
      </c>
      <c r="E145" s="75">
        <f t="shared" si="1"/>
        <v>572.22</v>
      </c>
      <c r="F145" s="73">
        <v>572.22</v>
      </c>
      <c r="G145" s="20"/>
      <c r="H145" s="20"/>
      <c r="I145" s="20"/>
      <c r="K145" s="17"/>
    </row>
    <row r="146" spans="1:11" ht="25.5">
      <c r="A146" s="59">
        <v>13</v>
      </c>
      <c r="B146" s="18" t="s">
        <v>85</v>
      </c>
      <c r="C146" s="6" t="s">
        <v>35</v>
      </c>
      <c r="D146" s="6" t="s">
        <v>35</v>
      </c>
      <c r="E146" s="75">
        <f t="shared" si="1"/>
        <v>44.3718</v>
      </c>
      <c r="F146" s="73">
        <f>59.4*0.747</f>
        <v>44.3718</v>
      </c>
      <c r="G146" s="20"/>
      <c r="H146" s="20"/>
      <c r="I146" s="20"/>
      <c r="K146" s="17"/>
    </row>
    <row r="147" spans="1:11" ht="12.75">
      <c r="A147" s="59">
        <v>14</v>
      </c>
      <c r="B147" s="18" t="s">
        <v>105</v>
      </c>
      <c r="C147" s="6" t="s">
        <v>35</v>
      </c>
      <c r="D147" s="6" t="s">
        <v>35</v>
      </c>
      <c r="E147" s="75">
        <f t="shared" si="1"/>
        <v>31.06026</v>
      </c>
      <c r="F147" s="73">
        <f>41.58*0.747</f>
        <v>31.06026</v>
      </c>
      <c r="G147" s="20"/>
      <c r="H147" s="20"/>
      <c r="I147" s="20"/>
      <c r="K147" s="17"/>
    </row>
    <row r="148" spans="1:11" ht="25.5">
      <c r="A148" s="59">
        <v>15</v>
      </c>
      <c r="B148" s="107" t="s">
        <v>46</v>
      </c>
      <c r="C148" s="6" t="s">
        <v>28</v>
      </c>
      <c r="D148" s="6" t="s">
        <v>28</v>
      </c>
      <c r="E148" s="75">
        <f t="shared" si="1"/>
        <v>80.18298</v>
      </c>
      <c r="F148" s="73">
        <f>107.34*0.747</f>
        <v>80.18298</v>
      </c>
      <c r="G148" s="20"/>
      <c r="H148" s="20"/>
      <c r="I148" s="20"/>
      <c r="K148" s="17"/>
    </row>
    <row r="149" spans="1:11" ht="25.5">
      <c r="A149" s="59">
        <v>16</v>
      </c>
      <c r="B149" s="70" t="s">
        <v>99</v>
      </c>
      <c r="C149" s="6" t="s">
        <v>35</v>
      </c>
      <c r="D149" s="6" t="s">
        <v>35</v>
      </c>
      <c r="E149" s="75">
        <f t="shared" si="1"/>
        <v>201.77217000000002</v>
      </c>
      <c r="F149" s="73">
        <f>270.11*0.747</f>
        <v>201.77217000000002</v>
      </c>
      <c r="G149" s="20"/>
      <c r="H149" s="20"/>
      <c r="I149" s="20"/>
      <c r="K149" s="17"/>
    </row>
    <row r="150" spans="1:11" ht="25.5">
      <c r="A150" s="59">
        <v>17</v>
      </c>
      <c r="B150" s="70" t="s">
        <v>101</v>
      </c>
      <c r="C150" s="6" t="s">
        <v>35</v>
      </c>
      <c r="D150" s="6" t="s">
        <v>35</v>
      </c>
      <c r="E150" s="75">
        <f t="shared" si="1"/>
        <v>91.92</v>
      </c>
      <c r="F150" s="73">
        <v>91.92</v>
      </c>
      <c r="G150" s="20"/>
      <c r="H150" s="20"/>
      <c r="I150" s="20"/>
      <c r="K150" s="17"/>
    </row>
    <row r="151" spans="1:11" ht="25.5">
      <c r="A151" s="59">
        <v>18</v>
      </c>
      <c r="B151" s="26" t="s">
        <v>120</v>
      </c>
      <c r="C151" s="6" t="s">
        <v>35</v>
      </c>
      <c r="D151" s="6" t="s">
        <v>35</v>
      </c>
      <c r="E151" s="75">
        <f t="shared" si="1"/>
        <v>16.53858</v>
      </c>
      <c r="F151" s="73">
        <f>22.14*0.747</f>
        <v>16.53858</v>
      </c>
      <c r="G151" s="20"/>
      <c r="H151" s="20"/>
      <c r="I151" s="20"/>
      <c r="K151" s="17"/>
    </row>
    <row r="152" spans="1:11" ht="25.5">
      <c r="A152" s="59">
        <v>19</v>
      </c>
      <c r="B152" s="26" t="s">
        <v>121</v>
      </c>
      <c r="C152" s="6" t="s">
        <v>35</v>
      </c>
      <c r="D152" s="6" t="s">
        <v>35</v>
      </c>
      <c r="E152" s="75">
        <f t="shared" si="1"/>
        <v>15.0894</v>
      </c>
      <c r="F152" s="73">
        <f>20.2*0.747</f>
        <v>15.0894</v>
      </c>
      <c r="G152" s="20"/>
      <c r="H152" s="20"/>
      <c r="I152" s="20"/>
      <c r="K152" s="17"/>
    </row>
    <row r="153" spans="1:11" ht="25.5">
      <c r="A153" s="59">
        <v>20</v>
      </c>
      <c r="B153" s="26" t="s">
        <v>122</v>
      </c>
      <c r="C153" s="6" t="s">
        <v>35</v>
      </c>
      <c r="D153" s="6" t="s">
        <v>35</v>
      </c>
      <c r="E153" s="75">
        <f t="shared" si="1"/>
        <v>24.37</v>
      </c>
      <c r="F153" s="73">
        <v>24.37</v>
      </c>
      <c r="G153" s="20"/>
      <c r="H153" s="20"/>
      <c r="I153" s="20"/>
      <c r="K153" s="17"/>
    </row>
    <row r="154" spans="1:11" ht="25.5">
      <c r="A154" s="59">
        <v>21</v>
      </c>
      <c r="B154" s="26" t="s">
        <v>119</v>
      </c>
      <c r="C154" s="6" t="s">
        <v>37</v>
      </c>
      <c r="D154" s="6" t="s">
        <v>37</v>
      </c>
      <c r="E154" s="75">
        <f t="shared" si="1"/>
        <v>19.3</v>
      </c>
      <c r="F154" s="73">
        <v>19.3</v>
      </c>
      <c r="G154" s="20"/>
      <c r="H154" s="20"/>
      <c r="I154" s="20"/>
      <c r="K154" s="17"/>
    </row>
    <row r="155" spans="1:11" ht="25.5">
      <c r="A155" s="59">
        <v>22</v>
      </c>
      <c r="B155" s="26" t="s">
        <v>118</v>
      </c>
      <c r="C155" s="6" t="s">
        <v>35</v>
      </c>
      <c r="D155" s="6" t="s">
        <v>35</v>
      </c>
      <c r="E155" s="75">
        <f t="shared" si="1"/>
        <v>24.83</v>
      </c>
      <c r="F155" s="73">
        <v>24.83</v>
      </c>
      <c r="G155" s="20"/>
      <c r="H155" s="20"/>
      <c r="I155" s="20"/>
      <c r="K155" s="17"/>
    </row>
    <row r="156" spans="1:11" ht="38.25">
      <c r="A156" s="59">
        <v>23</v>
      </c>
      <c r="B156" s="26" t="s">
        <v>123</v>
      </c>
      <c r="C156" s="6" t="s">
        <v>35</v>
      </c>
      <c r="D156" s="6" t="s">
        <v>35</v>
      </c>
      <c r="E156" s="75">
        <f t="shared" si="1"/>
        <v>40.22</v>
      </c>
      <c r="F156" s="73">
        <v>40.22</v>
      </c>
      <c r="G156" s="20"/>
      <c r="H156" s="20"/>
      <c r="I156" s="20"/>
      <c r="K156" s="17"/>
    </row>
    <row r="157" spans="1:11" ht="25.5">
      <c r="A157" s="59">
        <v>24</v>
      </c>
      <c r="B157" s="26" t="s">
        <v>128</v>
      </c>
      <c r="C157" s="6" t="s">
        <v>35</v>
      </c>
      <c r="D157" s="6" t="s">
        <v>35</v>
      </c>
      <c r="E157" s="75">
        <f t="shared" si="1"/>
        <v>27.14</v>
      </c>
      <c r="F157" s="73">
        <v>27.14</v>
      </c>
      <c r="G157" s="20"/>
      <c r="H157" s="20"/>
      <c r="I157" s="20"/>
      <c r="K157" s="17"/>
    </row>
    <row r="158" spans="1:11" ht="25.5">
      <c r="A158" s="59">
        <v>25</v>
      </c>
      <c r="B158" s="26" t="s">
        <v>115</v>
      </c>
      <c r="C158" s="6" t="s">
        <v>35</v>
      </c>
      <c r="D158" s="6" t="s">
        <v>35</v>
      </c>
      <c r="E158" s="75">
        <f t="shared" si="1"/>
        <v>35.03</v>
      </c>
      <c r="F158" s="73">
        <v>35.03</v>
      </c>
      <c r="G158" s="20"/>
      <c r="H158" s="20"/>
      <c r="I158" s="20"/>
      <c r="K158" s="17"/>
    </row>
    <row r="159" spans="1:11" ht="38.25">
      <c r="A159" s="59">
        <v>26</v>
      </c>
      <c r="B159" s="72" t="s">
        <v>133</v>
      </c>
      <c r="C159" s="6" t="s">
        <v>28</v>
      </c>
      <c r="D159" s="6" t="s">
        <v>28</v>
      </c>
      <c r="E159" s="75">
        <f t="shared" si="1"/>
        <v>67.16277</v>
      </c>
      <c r="F159" s="73">
        <f>89.91*0.747</f>
        <v>67.16277</v>
      </c>
      <c r="G159" s="20"/>
      <c r="H159" s="20"/>
      <c r="I159" s="20"/>
      <c r="K159" s="17"/>
    </row>
    <row r="160" spans="1:11" ht="38.25">
      <c r="A160" s="59">
        <v>27</v>
      </c>
      <c r="B160" s="72" t="s">
        <v>129</v>
      </c>
      <c r="C160" s="6" t="s">
        <v>28</v>
      </c>
      <c r="D160" s="6" t="s">
        <v>28</v>
      </c>
      <c r="E160" s="75">
        <f t="shared" si="1"/>
        <v>65.01</v>
      </c>
      <c r="F160" s="73">
        <v>65.01</v>
      </c>
      <c r="G160" s="20"/>
      <c r="H160" s="20"/>
      <c r="I160" s="20"/>
      <c r="K160" s="17"/>
    </row>
    <row r="161" spans="1:11" ht="38.25">
      <c r="A161" s="59">
        <v>28</v>
      </c>
      <c r="B161" s="72" t="s">
        <v>102</v>
      </c>
      <c r="C161" s="6" t="s">
        <v>28</v>
      </c>
      <c r="D161" s="6" t="s">
        <v>28</v>
      </c>
      <c r="E161" s="75">
        <f t="shared" si="1"/>
        <v>34.04826</v>
      </c>
      <c r="F161" s="73">
        <f>45.58*0.747</f>
        <v>34.04826</v>
      </c>
      <c r="G161" s="20"/>
      <c r="H161" s="20"/>
      <c r="I161" s="20"/>
      <c r="K161" s="17"/>
    </row>
    <row r="162" spans="1:11" ht="33" customHeight="1">
      <c r="A162" s="59">
        <v>29</v>
      </c>
      <c r="B162" s="72" t="s">
        <v>106</v>
      </c>
      <c r="C162" s="6" t="s">
        <v>28</v>
      </c>
      <c r="D162" s="6" t="s">
        <v>28</v>
      </c>
      <c r="E162" s="75">
        <f t="shared" si="1"/>
        <v>55.92042</v>
      </c>
      <c r="F162" s="73">
        <f>74.86*0.747</f>
        <v>55.92042</v>
      </c>
      <c r="G162" s="20"/>
      <c r="H162" s="20"/>
      <c r="I162" s="20"/>
      <c r="K162" s="17"/>
    </row>
    <row r="163" spans="1:11" ht="25.5">
      <c r="A163" s="59">
        <v>30</v>
      </c>
      <c r="B163" s="72" t="s">
        <v>127</v>
      </c>
      <c r="C163" s="6" t="s">
        <v>28</v>
      </c>
      <c r="D163" s="6" t="s">
        <v>28</v>
      </c>
      <c r="E163" s="75">
        <f t="shared" si="1"/>
        <v>23.22</v>
      </c>
      <c r="F163" s="73">
        <v>23.22</v>
      </c>
      <c r="G163" s="20"/>
      <c r="H163" s="20"/>
      <c r="I163" s="20"/>
      <c r="K163" s="17"/>
    </row>
    <row r="164" spans="1:11" ht="38.25">
      <c r="A164" s="59">
        <v>31</v>
      </c>
      <c r="B164" s="72" t="s">
        <v>117</v>
      </c>
      <c r="C164" s="6" t="s">
        <v>24</v>
      </c>
      <c r="D164" s="6" t="s">
        <v>24</v>
      </c>
      <c r="E164" s="75">
        <f t="shared" si="1"/>
        <v>39.02</v>
      </c>
      <c r="F164" s="73">
        <v>39.02</v>
      </c>
      <c r="G164" s="20"/>
      <c r="H164" s="20"/>
      <c r="I164" s="20"/>
      <c r="K164" s="17"/>
    </row>
    <row r="165" spans="1:11" ht="38.25">
      <c r="A165" s="59">
        <v>32</v>
      </c>
      <c r="B165" s="72" t="s">
        <v>126</v>
      </c>
      <c r="C165" s="6" t="s">
        <v>28</v>
      </c>
      <c r="D165" s="6" t="s">
        <v>28</v>
      </c>
      <c r="E165" s="75">
        <f t="shared" si="1"/>
        <v>45.88074</v>
      </c>
      <c r="F165" s="73">
        <f>61.42*0.747</f>
        <v>45.88074</v>
      </c>
      <c r="G165" s="20"/>
      <c r="H165" s="20"/>
      <c r="I165" s="20"/>
      <c r="K165" s="17"/>
    </row>
    <row r="166" spans="1:11" ht="25.5">
      <c r="A166" s="59">
        <v>33</v>
      </c>
      <c r="B166" s="72" t="s">
        <v>110</v>
      </c>
      <c r="C166" s="6" t="s">
        <v>37</v>
      </c>
      <c r="D166" s="6" t="s">
        <v>37</v>
      </c>
      <c r="E166" s="75">
        <f t="shared" si="1"/>
        <v>85.62861</v>
      </c>
      <c r="F166" s="73">
        <f>114.63*0.747</f>
        <v>85.62861</v>
      </c>
      <c r="G166" s="20"/>
      <c r="H166" s="20"/>
      <c r="I166" s="20"/>
      <c r="K166" s="17"/>
    </row>
    <row r="167" spans="1:11" ht="31.5" customHeight="1">
      <c r="A167" s="59">
        <v>34</v>
      </c>
      <c r="B167" s="77" t="s">
        <v>104</v>
      </c>
      <c r="C167" s="6" t="s">
        <v>24</v>
      </c>
      <c r="D167" s="6" t="s">
        <v>24</v>
      </c>
      <c r="E167" s="75">
        <f t="shared" si="1"/>
        <v>140.77214999999998</v>
      </c>
      <c r="F167" s="73">
        <f>188.45*0.747</f>
        <v>140.77214999999998</v>
      </c>
      <c r="G167" s="20"/>
      <c r="H167" s="20"/>
      <c r="I167" s="20"/>
      <c r="K167" s="17"/>
    </row>
    <row r="168" spans="1:11" ht="25.5">
      <c r="A168" s="59">
        <v>35</v>
      </c>
      <c r="B168" s="72" t="s">
        <v>124</v>
      </c>
      <c r="C168" s="6" t="s">
        <v>24</v>
      </c>
      <c r="D168" s="6" t="s">
        <v>24</v>
      </c>
      <c r="E168" s="75">
        <f t="shared" si="1"/>
        <v>9.91269</v>
      </c>
      <c r="F168" s="73">
        <f>13.27*0.747</f>
        <v>9.91269</v>
      </c>
      <c r="G168" s="20"/>
      <c r="H168" s="20"/>
      <c r="I168" s="20"/>
      <c r="K168" s="17"/>
    </row>
    <row r="169" spans="1:11" ht="25.5">
      <c r="A169" s="59">
        <v>36</v>
      </c>
      <c r="B169" s="72" t="s">
        <v>125</v>
      </c>
      <c r="C169" s="6" t="s">
        <v>28</v>
      </c>
      <c r="D169" s="6" t="s">
        <v>28</v>
      </c>
      <c r="E169" s="75">
        <f t="shared" si="1"/>
        <v>37.25289</v>
      </c>
      <c r="F169" s="73">
        <f>49.87*0.747</f>
        <v>37.25289</v>
      </c>
      <c r="G169" s="20"/>
      <c r="H169" s="20"/>
      <c r="I169" s="20"/>
      <c r="K169" s="17"/>
    </row>
    <row r="170" spans="1:11" ht="30.75" customHeight="1">
      <c r="A170" s="59">
        <v>37</v>
      </c>
      <c r="B170" s="18" t="s">
        <v>86</v>
      </c>
      <c r="C170" s="6" t="s">
        <v>37</v>
      </c>
      <c r="D170" s="6" t="s">
        <v>37</v>
      </c>
      <c r="E170" s="75">
        <f t="shared" si="1"/>
        <v>30.12651</v>
      </c>
      <c r="F170" s="73">
        <f>40.33*0.747</f>
        <v>30.12651</v>
      </c>
      <c r="G170" s="20"/>
      <c r="H170" s="20"/>
      <c r="I170" s="20"/>
      <c r="K170" s="17"/>
    </row>
    <row r="171" spans="1:11" ht="38.25">
      <c r="A171" s="59">
        <v>38</v>
      </c>
      <c r="B171" s="26" t="s">
        <v>87</v>
      </c>
      <c r="C171" s="6" t="s">
        <v>35</v>
      </c>
      <c r="D171" s="6" t="s">
        <v>35</v>
      </c>
      <c r="E171" s="75">
        <f t="shared" si="1"/>
        <v>38.25387</v>
      </c>
      <c r="F171" s="73">
        <f>51.21*0.747</f>
        <v>38.25387</v>
      </c>
      <c r="G171" s="20"/>
      <c r="H171" s="20"/>
      <c r="I171" s="20"/>
      <c r="K171" s="17"/>
    </row>
    <row r="172" spans="1:11" ht="25.5">
      <c r="A172" s="59">
        <v>39</v>
      </c>
      <c r="B172" s="26" t="s">
        <v>100</v>
      </c>
      <c r="C172" s="6" t="s">
        <v>37</v>
      </c>
      <c r="D172" s="6" t="s">
        <v>37</v>
      </c>
      <c r="E172" s="75">
        <f t="shared" si="1"/>
        <v>57.94479</v>
      </c>
      <c r="F172" s="73">
        <f>77.57*0.747</f>
        <v>57.94479</v>
      </c>
      <c r="G172" s="20"/>
      <c r="H172" s="20"/>
      <c r="I172" s="20"/>
      <c r="K172" s="17"/>
    </row>
    <row r="173" spans="1:11" ht="38.25">
      <c r="A173" s="59">
        <v>40</v>
      </c>
      <c r="B173" s="26" t="s">
        <v>90</v>
      </c>
      <c r="C173" s="6" t="s">
        <v>37</v>
      </c>
      <c r="D173" s="6" t="s">
        <v>37</v>
      </c>
      <c r="E173" s="75">
        <f t="shared" si="1"/>
        <v>66.02733</v>
      </c>
      <c r="F173" s="73">
        <f>88.39*0.747</f>
        <v>66.02733</v>
      </c>
      <c r="G173" s="20"/>
      <c r="H173" s="20"/>
      <c r="I173" s="20"/>
      <c r="K173" s="17"/>
    </row>
    <row r="174" spans="1:9" ht="12.75">
      <c r="A174" s="60" t="s">
        <v>47</v>
      </c>
      <c r="B174" s="50" t="s">
        <v>180</v>
      </c>
      <c r="C174" s="27"/>
      <c r="D174" s="27"/>
      <c r="E174" s="64">
        <f>ROUND(97*0.747,0)</f>
        <v>72</v>
      </c>
      <c r="F174" s="64">
        <f>ROUND(97*0.747,0)</f>
        <v>72</v>
      </c>
      <c r="G174" s="27"/>
      <c r="H174" s="27"/>
      <c r="I174" s="27"/>
    </row>
    <row r="175" spans="1:9" ht="12.75">
      <c r="A175" s="60" t="s">
        <v>48</v>
      </c>
      <c r="B175" s="28" t="s">
        <v>49</v>
      </c>
      <c r="C175" s="27"/>
      <c r="D175" s="27"/>
      <c r="E175" s="68"/>
      <c r="F175" s="64">
        <f>SUM(F176:F180)</f>
        <v>43659.854</v>
      </c>
      <c r="G175" s="27"/>
      <c r="H175" s="27"/>
      <c r="I175" s="27"/>
    </row>
    <row r="176" spans="1:9" ht="12.75">
      <c r="A176" s="61" t="s">
        <v>50</v>
      </c>
      <c r="B176" s="29" t="s">
        <v>51</v>
      </c>
      <c r="C176" s="20"/>
      <c r="D176" s="20"/>
      <c r="E176" s="69"/>
      <c r="F176" s="108">
        <v>5543</v>
      </c>
      <c r="G176" s="20"/>
      <c r="H176" s="20"/>
      <c r="I176" s="20"/>
    </row>
    <row r="177" spans="1:9" ht="12.75">
      <c r="A177" s="61" t="s">
        <v>52</v>
      </c>
      <c r="B177" s="29" t="s">
        <v>53</v>
      </c>
      <c r="C177" s="20"/>
      <c r="D177" s="20"/>
      <c r="E177" s="69"/>
      <c r="F177" s="108">
        <v>11</v>
      </c>
      <c r="G177" s="20"/>
      <c r="H177" s="20"/>
      <c r="I177" s="20"/>
    </row>
    <row r="178" spans="1:9" ht="12.75">
      <c r="A178" s="61" t="s">
        <v>54</v>
      </c>
      <c r="B178" s="29" t="s">
        <v>55</v>
      </c>
      <c r="C178" s="20"/>
      <c r="D178" s="20"/>
      <c r="E178" s="69"/>
      <c r="F178" s="108">
        <f>30845+426*0.779</f>
        <v>31176.854</v>
      </c>
      <c r="G178" s="20"/>
      <c r="H178" s="20"/>
      <c r="I178" s="20"/>
    </row>
    <row r="179" spans="1:9" ht="25.5">
      <c r="A179" s="61" t="s">
        <v>56</v>
      </c>
      <c r="B179" s="30" t="s">
        <v>181</v>
      </c>
      <c r="C179" s="20"/>
      <c r="D179" s="20"/>
      <c r="E179" s="69"/>
      <c r="F179" s="108">
        <v>1969</v>
      </c>
      <c r="G179" s="20"/>
      <c r="H179" s="20"/>
      <c r="I179" s="20"/>
    </row>
    <row r="180" spans="1:9" ht="12.75">
      <c r="A180" s="61" t="s">
        <v>57</v>
      </c>
      <c r="B180" s="29" t="s">
        <v>58</v>
      </c>
      <c r="C180" s="20"/>
      <c r="D180" s="20"/>
      <c r="E180" s="69"/>
      <c r="F180" s="108">
        <v>4960</v>
      </c>
      <c r="G180" s="20"/>
      <c r="H180" s="20"/>
      <c r="I180" s="20"/>
    </row>
    <row r="181" spans="1:9" ht="12.75">
      <c r="A181" s="31"/>
      <c r="B181" s="32"/>
      <c r="C181" s="62"/>
      <c r="D181" s="62"/>
      <c r="E181" s="62"/>
      <c r="F181" s="33"/>
      <c r="G181" s="62"/>
      <c r="H181" s="62"/>
      <c r="I181" s="62"/>
    </row>
    <row r="182" spans="1:10" s="34" customFormat="1" ht="17.25" customHeight="1">
      <c r="A182" s="118" t="s">
        <v>66</v>
      </c>
      <c r="B182" s="118"/>
      <c r="C182" s="118"/>
      <c r="D182" s="118"/>
      <c r="E182" s="118"/>
      <c r="F182" s="118"/>
      <c r="G182" s="118"/>
      <c r="H182" s="118"/>
      <c r="I182" s="118"/>
      <c r="J182" s="78"/>
    </row>
    <row r="183" spans="1:5" ht="12.75">
      <c r="A183" s="1" t="s">
        <v>59</v>
      </c>
      <c r="B183" s="35"/>
      <c r="C183" s="36"/>
      <c r="D183" s="36"/>
      <c r="E183" s="36"/>
    </row>
    <row r="184" spans="1:9" ht="28.5" customHeight="1">
      <c r="A184" s="117" t="s">
        <v>60</v>
      </c>
      <c r="B184" s="117"/>
      <c r="C184" s="117"/>
      <c r="D184" s="117"/>
      <c r="E184" s="117"/>
      <c r="F184" s="117"/>
      <c r="G184" s="117"/>
      <c r="H184" s="117"/>
      <c r="I184" s="117"/>
    </row>
    <row r="185" spans="1:11" ht="24.75" customHeight="1">
      <c r="A185" s="117" t="s">
        <v>61</v>
      </c>
      <c r="B185" s="117"/>
      <c r="C185" s="117"/>
      <c r="D185" s="117"/>
      <c r="E185" s="117"/>
      <c r="F185" s="117"/>
      <c r="G185" s="117"/>
      <c r="H185" s="117"/>
      <c r="I185" s="117"/>
      <c r="J185" s="84"/>
      <c r="K185" s="37"/>
    </row>
    <row r="186" spans="1:9" ht="12.75" customHeight="1">
      <c r="A186" s="117" t="s">
        <v>62</v>
      </c>
      <c r="B186" s="117"/>
      <c r="C186" s="117"/>
      <c r="D186" s="117"/>
      <c r="E186" s="117"/>
      <c r="F186" s="117"/>
      <c r="G186" s="117"/>
      <c r="H186" s="117"/>
      <c r="I186" s="117"/>
    </row>
    <row r="187" spans="1:11" ht="26.25" customHeight="1">
      <c r="A187" s="117" t="s">
        <v>63</v>
      </c>
      <c r="B187" s="117"/>
      <c r="C187" s="117"/>
      <c r="D187" s="117"/>
      <c r="E187" s="117"/>
      <c r="F187" s="117"/>
      <c r="G187" s="117"/>
      <c r="H187" s="117"/>
      <c r="I187" s="117"/>
      <c r="J187" s="84"/>
      <c r="K187" s="37"/>
    </row>
    <row r="194" ht="15.75">
      <c r="E194" s="38"/>
    </row>
  </sheetData>
  <sheetProtection/>
  <mergeCells count="13">
    <mergeCell ref="B5:I5"/>
    <mergeCell ref="B6:I6"/>
    <mergeCell ref="B7:I7"/>
    <mergeCell ref="A9:A10"/>
    <mergeCell ref="B9:B10"/>
    <mergeCell ref="C9:D9"/>
    <mergeCell ref="E9:F9"/>
    <mergeCell ref="G9:I9"/>
    <mergeCell ref="A187:I187"/>
    <mergeCell ref="A182:I182"/>
    <mergeCell ref="A184:I184"/>
    <mergeCell ref="A185:I185"/>
    <mergeCell ref="A186:I186"/>
  </mergeCells>
  <printOptions horizontalCentered="1"/>
  <pageMargins left="0.1968503937007874" right="0.1968503937007874" top="0.1968503937007874" bottom="0.1968503937007874" header="0.5118110236220472" footer="0.5118110236220472"/>
  <pageSetup fitToHeight="9" fitToWidth="1" horizontalDpi="600" verticalDpi="600" orientation="landscape" paperSize="9" scale="83" r:id="rId1"/>
  <rowBreaks count="1" manualBreakCount="1">
    <brk id="10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Симонова</dc:creator>
  <cp:keywords/>
  <dc:description/>
  <cp:lastModifiedBy> </cp:lastModifiedBy>
  <cp:lastPrinted>2013-04-08T13:15:15Z</cp:lastPrinted>
  <dcterms:created xsi:type="dcterms:W3CDTF">2012-08-14T12:49:12Z</dcterms:created>
  <dcterms:modified xsi:type="dcterms:W3CDTF">2013-04-09T07:35:03Z</dcterms:modified>
  <cp:category/>
  <cp:version/>
  <cp:contentType/>
  <cp:contentStatus/>
</cp:coreProperties>
</file>