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760" windowHeight="10260" activeTab="0"/>
  </bookViews>
  <sheets>
    <sheet name="Инвест.программы" sheetId="1" r:id="rId1"/>
  </sheets>
  <definedNames>
    <definedName name="_xlnm.Print_Area" localSheetId="0">'Инвест.программы'!$A$1:$I$194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8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8105 - строит.техника
</t>
        </r>
      </text>
    </comment>
    <comment ref="F18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без строительной техники</t>
        </r>
      </text>
    </comment>
  </commentList>
</comments>
</file>

<file path=xl/sharedStrings.xml><?xml version="1.0" encoding="utf-8"?>
<sst xmlns="http://schemas.openxmlformats.org/spreadsheetml/2006/main" count="595" uniqueCount="289">
  <si>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</si>
  <si>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</si>
  <si>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</si>
  <si>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</si>
  <si>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</si>
  <si>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</si>
  <si>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</si>
  <si>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</si>
  <si>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</si>
  <si>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</si>
  <si>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</si>
  <si>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</si>
  <si>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</si>
  <si>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</si>
  <si>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</si>
  <si>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</si>
  <si>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</si>
  <si>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</si>
  <si>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</si>
  <si>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</si>
  <si>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</si>
  <si>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</si>
  <si>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</si>
  <si>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Строительство газораспределительных сетей к восточному микрорайону г.Лиски</t>
  </si>
  <si>
    <t>II кв. 2013</t>
  </si>
  <si>
    <t>III кв. 2013</t>
  </si>
  <si>
    <t>IV кв. 2012</t>
  </si>
  <si>
    <t>IV кв. 2013</t>
  </si>
  <si>
    <t>I кв. 2013</t>
  </si>
  <si>
    <t>Строительство газопровода высокого давления к с. Ендовище Семилукского района</t>
  </si>
  <si>
    <t>Строительство газопровода высокого давления от с. Б. Сомовец  до п. Колодеевка д. Грязцы Эртильского района</t>
  </si>
  <si>
    <t>Строительство газопровода высокого давления 0,6 мпа от АГРС Ямное-Московский проспект- Аэропорт г. Воронеж</t>
  </si>
  <si>
    <t>газопроводы (прочие)</t>
  </si>
  <si>
    <t>III кв. 2012</t>
  </si>
  <si>
    <t>II кв. 2012</t>
  </si>
  <si>
    <t>телеметрия ГРП и ЭЗУ</t>
  </si>
  <si>
    <t xml:space="preserve">II кв. 2013  </t>
  </si>
  <si>
    <t>здания*</t>
  </si>
  <si>
    <t>Производственная площадка для автотранспорта филиала "Воронежоблавтотранс" г. Воронеж, ул. Чебышева, 28"е"</t>
  </si>
  <si>
    <t>I кв. 2012</t>
  </si>
  <si>
    <t>Производственная база филиала "Торговый Дом" г. Воронеж, ул. Дубровина,19 а</t>
  </si>
  <si>
    <t>Гараж филиала "Каменкарайгаз", п.г.т. Каменка, ул. Гагарина,33</t>
  </si>
  <si>
    <t>Административное здание филиала "Каменкарайгаз", п.г.т. Каменка, ул. Гагарина,34</t>
  </si>
  <si>
    <t>Металлический склад филиала "Каменкарайгаз", п.г.т. Каменка, ул. Гагарина,33</t>
  </si>
  <si>
    <t>Административное здание АДС филиала "Воронежгаз",г. Воронеж,ул. Конструкторов,82</t>
  </si>
  <si>
    <t>Металлический навес филиала "Семилукигаз" , г. Семилуки, ул. 25 лет Октября, 114</t>
  </si>
  <si>
    <t>Металлический склад филиала "Хохольскийрайгаз", р.п.Хохольский, пер. Есенина, 25</t>
  </si>
  <si>
    <t xml:space="preserve"> Монтаж ПОС Здание филиала "Каменкарайгаз", ул. Гагарина,33 </t>
  </si>
  <si>
    <t>II кв. 2010</t>
  </si>
  <si>
    <t xml:space="preserve"> Монтаж ПОС Здание филиала "Грибановскийрайгаз",п.г.т. Грибановский ул.Толстого,6</t>
  </si>
  <si>
    <t xml:space="preserve"> Монтаж и установка системы видеонаблюдения                                  с. Новая Криуша, ул. Советская, 88б, филиал "Калачгаз" </t>
  </si>
  <si>
    <t xml:space="preserve"> Монтаж и установка системы видеонаблюдения                                         с. Манино, ул. Школьная, 37, филиал "Калачгаз" </t>
  </si>
  <si>
    <t xml:space="preserve"> Монтаж и установка системы видеонаблюдения                                  р.п. Латная, ул. Ленина, 102-б, филиал "Семилукигаз" </t>
  </si>
  <si>
    <t>1.1.2.</t>
  </si>
  <si>
    <t xml:space="preserve">реконструируемые (модернизируемые) объекты </t>
  </si>
  <si>
    <t>газопроводы, ГРП, ШРП</t>
  </si>
  <si>
    <r>
      <t xml:space="preserve">Котельная филиала "Воронежгаз" г. Воронеж ул. Беговая, 215, </t>
    </r>
    <r>
      <rPr>
        <i/>
        <sz val="10"/>
        <rFont val="Times New Roman"/>
        <family val="1"/>
      </rPr>
      <t>инвентарный №0000008819</t>
    </r>
  </si>
  <si>
    <r>
      <t xml:space="preserve">Административное здание филиала " Богучаргаз",г. Богучар,ул.Транспортная,46, </t>
    </r>
    <r>
      <rPr>
        <i/>
        <sz val="10"/>
        <rFont val="Times New Roman"/>
        <family val="1"/>
      </rPr>
      <t>инвентарный №15</t>
    </r>
  </si>
  <si>
    <r>
      <t xml:space="preserve">Склад  филиала " Богучаргаз",г. Богучар,ул.Транспортная,46, </t>
    </r>
    <r>
      <rPr>
        <i/>
        <sz val="10"/>
        <rFont val="Times New Roman"/>
        <family val="1"/>
      </rPr>
      <t>инвентарный №20</t>
    </r>
  </si>
  <si>
    <r>
      <t xml:space="preserve">Здание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№12</t>
    </r>
  </si>
  <si>
    <r>
      <t xml:space="preserve">Гараж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 10-1</t>
    </r>
  </si>
  <si>
    <r>
      <t xml:space="preserve">Склад филиала "Грибановкарайгаз" , п.г.т.Грибановский, ул. Толстого, 6, </t>
    </r>
    <r>
      <rPr>
        <i/>
        <sz val="10"/>
        <rFont val="Times New Roman"/>
        <family val="1"/>
      </rPr>
      <t>инвентарный № 982</t>
    </r>
  </si>
  <si>
    <r>
      <t xml:space="preserve"> Реконструкция системы видеонаблюдения                                        п.г.т. Каменка, ул. Гагарина, 33 филиал "Каменкарайгаз" , </t>
    </r>
    <r>
      <rPr>
        <i/>
        <sz val="10"/>
        <rFont val="Times New Roman"/>
        <family val="1"/>
      </rPr>
      <t>инвентарный № ОСЖ 010156</t>
    </r>
  </si>
  <si>
    <r>
      <t xml:space="preserve">Реконструкция системы видеонаблюдения                                         п.г.т. Грибановский, ул. Толстого, 6 филиал "Грибановкийрайгаз" , </t>
    </r>
    <r>
      <rPr>
        <i/>
        <sz val="10"/>
        <rFont val="Times New Roman"/>
        <family val="1"/>
      </rPr>
      <t>инвентарный № 989</t>
    </r>
  </si>
  <si>
    <r>
      <t xml:space="preserve"> Реконструкция системы видеонаблюдения                                        г. Воронеж, ул. Чебышева, 28,филиал "Воронежоблавтотранс" , </t>
    </r>
    <r>
      <rPr>
        <i/>
        <sz val="10"/>
        <rFont val="Times New Roman"/>
        <family val="1"/>
      </rPr>
      <t>инвентарный № 0000100727</t>
    </r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</si>
  <si>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</si>
  <si>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</si>
  <si>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</si>
  <si>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</si>
  <si>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</si>
  <si>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</si>
  <si>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</si>
  <si>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</si>
  <si>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</si>
  <si>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</si>
  <si>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</si>
  <si>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</si>
  <si>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</si>
  <si>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</si>
  <si>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</si>
  <si>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</si>
  <si>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</si>
  <si>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</si>
  <si>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</si>
  <si>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</si>
  <si>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скорректированных инвестиционных программах ОАО "Воронежоблгаз" на 2013 год</t>
  </si>
  <si>
    <t>Металлический склад филиала "Грибановскийрайгаз", п.г.т. Грибановский, ул. Толстого, 6,</t>
  </si>
  <si>
    <t>Металлический склад филиала "Таловаярайгаз", р.п. Таловая пр-д Свободы, 44б</t>
  </si>
  <si>
    <t>Административное здание филиала "Нижнедевицкрайгаз",с.Нижнедевицк,ул.Шматова,49</t>
  </si>
  <si>
    <t>Административное здание филиала                                                                       "Панинорайгаз", р.п. Панино,ул.Базовая ,6</t>
  </si>
  <si>
    <t>Административное здание филиала "Каменкарайгаз",п.г.т. Каменка,ул. Гагарина,33,инв.№ОС 00010016</t>
  </si>
  <si>
    <t xml:space="preserve"> Реконструкция системы видеонаблюдения с.Петропавловка,ул. Победы,149 филиал" Петропавловкарайгаз" ,инв.№ 000100-1-1</t>
  </si>
  <si>
    <t>Здание АДС филиала " Грибановскийрайгаз",п.г.т. ул. Толстого,6 инв.№ 11-1</t>
  </si>
  <si>
    <r>
      <t>Склад  филиала "Таловаярайгаз" р.п. Таловая ,пр-д Свободы, 44б</t>
    </r>
    <r>
      <rPr>
        <i/>
        <sz val="10"/>
        <rFont val="Times New Roman"/>
        <family val="1"/>
      </rPr>
      <t>,инв.№0000000147</t>
    </r>
  </si>
  <si>
    <r>
      <t xml:space="preserve">Производственный корпус, 3-хэтажное административное здание филиала "Воронежоблподземметаллзащита" адрес: г. Воронеж, ул. 45 Стрелковой дивизии, 257а, </t>
    </r>
    <r>
      <rPr>
        <i/>
        <sz val="10"/>
        <rFont val="Times New Roman"/>
        <family val="1"/>
      </rPr>
      <t>инвентарный № 00001486</t>
    </r>
  </si>
  <si>
    <r>
      <t xml:space="preserve">Административное здание филиала "Таловаярайгаз" р.п. Таловая ул. Свободы, 44, </t>
    </r>
    <r>
      <rPr>
        <i/>
        <sz val="10"/>
        <rFont val="Times New Roman"/>
        <family val="1"/>
      </rPr>
      <t>инвентарный №:0000000092</t>
    </r>
  </si>
  <si>
    <r>
      <t xml:space="preserve">Гараж филиала "Таловаярайгаз", р.п. Таловая, ул. Свободы, 44, </t>
    </r>
    <r>
      <rPr>
        <i/>
        <sz val="10"/>
        <rFont val="Times New Roman"/>
        <family val="1"/>
      </rPr>
      <t>инвентарный №:000000136</t>
    </r>
  </si>
  <si>
    <t>d 219,325</t>
  </si>
  <si>
    <t>Строительство межпоселкового газопровода высокого давления до пос.Вознесеновка,пос.Новоникольский,пос.Первомайский,   ,пос.Шишлянникова,пос.Покровский,пос.Воскресенский Таловского района</t>
  </si>
  <si>
    <t>d 63,90,110,160,225,76,89,159</t>
  </si>
  <si>
    <t>d 219</t>
  </si>
  <si>
    <t>d 57,89,63,110,160, 225</t>
  </si>
  <si>
    <t>Строительство  газопровода высокого давления к индустриальному парку "Масловский" г. Воронеж</t>
  </si>
  <si>
    <t>d 426,530</t>
  </si>
  <si>
    <t>d 325</t>
  </si>
  <si>
    <t>Строительство межпоселкового газопровода высокого давления от с. Большая Полубяновка Острогожского района до                     с.Тхоревка Каменского района</t>
  </si>
  <si>
    <t xml:space="preserve"> Строительство ГРП на газопроводе высокого давления от ГРС п. Тенистый г. Воронеж</t>
  </si>
  <si>
    <t>газопровод высокого давления к ШРП № 6 по ул. Советская в с. Новогольелань Грибановского р-на</t>
  </si>
  <si>
    <t>d 63</t>
  </si>
  <si>
    <t>Газопровод высокого давления от АГРС с.Никольское до с.Воробьёвка Воробьевского района</t>
  </si>
  <si>
    <t>d 159</t>
  </si>
  <si>
    <t>Строительство газопровода высокого и низкого давления с установкой ШРП ул.Степная, ул.Ленина в с.Купянка Богучарского района</t>
  </si>
  <si>
    <t>d 57,90,160</t>
  </si>
  <si>
    <t>Строительство газопровода среднего и низкого давления с установкой ШРП с.Залиман ул.Халтурина,ул.Садовая,ул.Набережная Богучарского района</t>
  </si>
  <si>
    <t>d 63,90</t>
  </si>
  <si>
    <t>Строительство газопровода высокого давления  1,2 категории с установкой ШРП ул. 40 лет Октября г.Борисоглебск</t>
  </si>
  <si>
    <t>d 159,219</t>
  </si>
  <si>
    <t>Строительство газопровода низкого давления  ул.Василевского-ул.Садовая в с.Верхний Мамон Верхнемамонского района</t>
  </si>
  <si>
    <t>d 89</t>
  </si>
  <si>
    <t>Строительство газопровода низкого давления ул.40 лет Октября -  ул.22 партсъезда в с.Верхний Мамон Верхнемамонского района</t>
  </si>
  <si>
    <t>d 102</t>
  </si>
  <si>
    <t>Строительство газопровода низкого давления ул.Калинина  в с.Воробьёвка Воробьёвского района</t>
  </si>
  <si>
    <t xml:space="preserve"> Строительство газопровода низкого давления ул.Волжская-пер.Прохладный г.Воронеж</t>
  </si>
  <si>
    <t>Строительство газопровода низкого давления ул.Колхозный путь -ул.Пионерская пос.Отрожка г.Воронеж</t>
  </si>
  <si>
    <t>d 76</t>
  </si>
  <si>
    <t>Строительство газопровода высокого давления от АГРС микрорайона "Тенистый" для газоснабжения Шиловского массива г.Воронеж</t>
  </si>
  <si>
    <t>d 273</t>
  </si>
  <si>
    <t xml:space="preserve"> </t>
  </si>
  <si>
    <t>Строительство газопровода высокого и низкого давления с установкой ШРП по  ул.Нововоронежская-ул.Третьякова г.Воронеж</t>
  </si>
  <si>
    <t xml:space="preserve"> Строительство газопровода среднего и низкого давления к ШРП Московский Пр.17</t>
  </si>
  <si>
    <t>d 57</t>
  </si>
  <si>
    <t>Строительство газопровода среднего и низкого давления к ШРП по ул.Ушакова  ул.Л.Чайкиной г.Воронеж</t>
  </si>
  <si>
    <t>d 57,108</t>
  </si>
  <si>
    <t>Строительство газификации детского православного лагеря "Куристалл" в пос.Сомово ул.Курнатовского г.Воронеж</t>
  </si>
  <si>
    <t>d 89,90</t>
  </si>
  <si>
    <t>Станция ЭХЗ г.Воронеж ул.Мало-Смоленская</t>
  </si>
  <si>
    <t>Станция ЭХЗ г.Воронеж ул.Октябрьской Революции</t>
  </si>
  <si>
    <t>Станция ЭХЗ г.Воронеж ул.Ведугская</t>
  </si>
  <si>
    <t>Строительство газопровода высокого давления  1,2 категории с установкой ШРП  по ул.Комсомольская-ул.Верхнезаводская г.Калач</t>
  </si>
  <si>
    <t>d 159,160</t>
  </si>
  <si>
    <t>Строительство газопровода высокого и низкого давления с установкой ШРП по  ул.Ленина,ул.Свободы с.Новомарковка Кантемировского района</t>
  </si>
  <si>
    <t>d 108,110</t>
  </si>
  <si>
    <t>Строительство газопровода низкого давления по  ул.Восточная с.Новомарковка Кантемировского района</t>
  </si>
  <si>
    <t>Строительство газопровода высокого и низкого давления с установкой ШРП по ул.Советская в с.Касьяновка Кантемировского района</t>
  </si>
  <si>
    <t>Строительство газопровода низкого давления п.Каменка ул.Мичурина-ул.Строителей</t>
  </si>
  <si>
    <t>Строительство газопровода газопровод высокого и низкого давления с установкой ШРП г.Лиски ул.Чехова,ул.Строителей,  ул.Тургенева, ул.Никитина,ул.Вишневая,ул.Трудовые Резервы Лискинского района</t>
  </si>
  <si>
    <t>d 57,159,63,110,160</t>
  </si>
  <si>
    <t xml:space="preserve"> Строительство газопровода высокого и низкого давления с установкой ШРП по ул.Черняховского, ул.Чкалова ,ул.Кольцовская в г.Лиски Лискинского района</t>
  </si>
  <si>
    <t xml:space="preserve"> Строительство газопровода низкого давления по ул.Полевая, ул.Мира с Средний Икорец Лискинского района</t>
  </si>
  <si>
    <t>d 110</t>
  </si>
  <si>
    <t xml:space="preserve"> Строительство газопровода среднего и низкого давления с установкой ШРП по ул.Е.Боброва с.Дракино  Лискинского района</t>
  </si>
  <si>
    <t>Строительство газопровода среднего давления по ул.Солнечная, ул.Плеханова в с.Вознесеновка до ул.К.Маркса в р.п.Давыдовка с установкой ШРП, газопровод низкого давления по ул.К.Маркса р.п.Давыдовка Лискинского района</t>
  </si>
  <si>
    <t>d 57,89,108,159,63,110,160</t>
  </si>
  <si>
    <t>Строительство газопровода низкого давления ул.Чижмакова-ул.Тимирязева г.Новохоперск</t>
  </si>
  <si>
    <t>Строительство газопровода высокого и низкого давления с установкой ШРП ул.Петровская пл.-пр.Революции г.Павловск  Павловского района</t>
  </si>
  <si>
    <t>d 57,89,108,63,110</t>
  </si>
  <si>
    <t xml:space="preserve"> Строительство газопровода высокого,низкого давления с установкой ГРПШ п.Комсомольский Рамонского района</t>
  </si>
  <si>
    <t>d 57,76,89,159,90</t>
  </si>
  <si>
    <t xml:space="preserve"> Строительство газопровода низкого давления  по ул.Такарского - ул.Волвенкова с.Репьевка Репьевского района</t>
  </si>
  <si>
    <t>Строительство газопровода высокого и  низкого давления с установкой ШРП по  пер.Брикетный, ул.Мира,ул.Трудовая г.Россошь Россошанского района</t>
  </si>
  <si>
    <t>Строительство газопровода  высокого и низкого давления с установкой ШРП по пер.Степной , ул.Войкова газопровод низкого давления г.Россошь Россошанского района</t>
  </si>
  <si>
    <t>d 57,89</t>
  </si>
  <si>
    <t>Строительство газопровода   низкого давления ул.Воровского - ул.Кулибина  г.Россошь Россошанского района</t>
  </si>
  <si>
    <t>d 76,89</t>
  </si>
  <si>
    <t>Строительство газопровода  низкого давления л.Садовая, ул.Мира  с.Землянск  Семилукского района</t>
  </si>
  <si>
    <t xml:space="preserve">Строительство газопровода низкого давления ул.Красноармейская в с.Хохол Хохольского  района  </t>
  </si>
  <si>
    <t>Реконструкция газопровода низкого давления с.Средний Икорец ул.Зеленая - ул.Вокзальная Лискинский район инвентарный номер 20568,20363</t>
  </si>
  <si>
    <t>d 108,159,110</t>
  </si>
  <si>
    <t>Реконструкция газопровода низкого д ул.Плеханова (нечётная  сторона) с.Вознесеновка Лискинский район инвентарный номер 20354</t>
  </si>
  <si>
    <t>d 108</t>
  </si>
  <si>
    <t xml:space="preserve"> Реконструкция газопровода низкого давления ул.25 лет Октября,Волкова,Железнодорожная  с реконструкцией газопровода по ул.1-й пер.25 лет Октября в г.Лиски Лискинский район инвентарный номер 20096</t>
  </si>
  <si>
    <t>d 114</t>
  </si>
  <si>
    <t>г.Россошь ул.Деповская газопровод Реконструкция газопровода низкого давления  ул.Деповская г.Россошь Россошанского района инвентарный номер 11 233</t>
  </si>
  <si>
    <t>Рконструкция газопровода высокого и низкого давления по ул.Чапаева к д.39а в г.Семилуки Семилукского района инвентарный номер 631 лит 382 а</t>
  </si>
  <si>
    <t>Реконструкция газопровода с.Сохрановка-с.Лебединка до ГРП № 305 "Богучаргаз" Богучарского района инвентарный номер 305</t>
  </si>
  <si>
    <t>Реконструкция газопровода низкого давления г.Воронеж ул.Пролетарская -ул.Крестьянская инвентарный номер 60572</t>
  </si>
  <si>
    <t>Техперевооружение газораспределительной системы г.Воронеж ул.Героев Сибиряков,65</t>
  </si>
  <si>
    <t>d 426</t>
  </si>
  <si>
    <t>Техперевооружение  ГРП  ул.Ворошилова,11 г.Воронеж, инвентарный номер 60001</t>
  </si>
  <si>
    <t>Техперевооружение  ГРП ул.Еремеева,22 г.Воронеж, инвентарный номер 57008</t>
  </si>
  <si>
    <t>Техперевооружение  ГРПул.Димитрова,136 г.Воронеж, инвентарный номер 61850</t>
  </si>
  <si>
    <t>Техперевооружение  ГРП  по ул.Минская,35 г.Воронеж, инвентарный номер 56306</t>
  </si>
  <si>
    <t>Техперевооружение  ГРП.Ленинский пр.107г.Воронеж, инвентарный номер 58577</t>
  </si>
  <si>
    <t>Реконструкция ГРП  ул.9 Января,224 Воронеж, инвентарный номер 0000056769</t>
  </si>
  <si>
    <t>Реконструкция ГРП  ул.9 Января,48 Воронеж, инвентарный номер  0000058700</t>
  </si>
  <si>
    <t>Реконструкция ГРП  ул.9 Января,134 Воронеж, инвентарный номер  0000056817</t>
  </si>
  <si>
    <t>Техперевооружение  ГРП Ленинский пр.24 Воронеж, инвентарный номер 58076</t>
  </si>
  <si>
    <t>Техперевооружение  ГРП ул.Чайковского,3 Воронеж, инвентарный номер 60350</t>
  </si>
  <si>
    <t>Реконструкция газопровода низкого давления  Калачеевский  район г.Калач ул.Школьная у д.17  -пл.Колхозный рынок инвентарный номер 560 287</t>
  </si>
  <si>
    <t>III кв.2013</t>
  </si>
  <si>
    <t>IV кв.2014</t>
  </si>
  <si>
    <t>IV кв.2012</t>
  </si>
  <si>
    <t xml:space="preserve">IV кв. 2013 </t>
  </si>
  <si>
    <t>Газораспределительная система по ул.Некрасова в с.Заброды Калачеевского района, инвентарныйтномер 464-2                                     ( от ПК1+85 до ПК1+90)</t>
  </si>
  <si>
    <t>Газораспределительная система по ул.Некрасова в с.Заброды Калачеевского района, инвентарныйтномер 464-3                                            ( от ПК2+85 до ПК2+16)</t>
  </si>
  <si>
    <t>Газораспределительная система по ул.Некрасова в с.Заброды Калачеевского района, инвентарныйтномер 464-4                                       ( от ПК0+00 до ПК0+02)</t>
  </si>
  <si>
    <t xml:space="preserve">III кв. 2013 </t>
  </si>
  <si>
    <t xml:space="preserve">IV кв. 2014 </t>
  </si>
  <si>
    <t xml:space="preserve">II кв. 2014 </t>
  </si>
  <si>
    <t>IV кв. 2015</t>
  </si>
  <si>
    <t>I кв.2013</t>
  </si>
  <si>
    <t xml:space="preserve">IV кв. 2012 </t>
  </si>
  <si>
    <t xml:space="preserve">III кв 2013 </t>
  </si>
  <si>
    <t xml:space="preserve">IV кв 2013 </t>
  </si>
  <si>
    <t>III кв. 2011</t>
  </si>
  <si>
    <t xml:space="preserve">III кв. 2011 </t>
  </si>
  <si>
    <t xml:space="preserve">II кв. 2012 </t>
  </si>
  <si>
    <t xml:space="preserve">I кв. 2013 </t>
  </si>
  <si>
    <t>IV кв. 2011</t>
  </si>
  <si>
    <t xml:space="preserve">II кв. 2013 </t>
  </si>
  <si>
    <t>Дооборудование УАТС Siemens HiPath 3800 инв. №13802</t>
  </si>
  <si>
    <t>Склад газа филиала "Таловаярайгаз" р.п. Таловая,пр-д Свободы, 44б,инв.№0000000094 (ОСП)</t>
  </si>
  <si>
    <t xml:space="preserve">III кв. 2013  </t>
  </si>
  <si>
    <t xml:space="preserve">IV кв. 2013  </t>
  </si>
  <si>
    <t>Металлический склад филиала "Панинорайгаз",р.п. Панино,ул.Базовая, 6</t>
  </si>
  <si>
    <t>Гараж филиала " Воробьевкарайгаз", с. Воробевка,ул. Чапаева,2а</t>
  </si>
  <si>
    <t xml:space="preserve">Административное здание филиала "Воробьёвкарайгаз", с. Воробьёвка, ул. Чапаева, 2а,инв.№00000240 </t>
  </si>
  <si>
    <t>Склад филиала " Воробьевкарайгаз",с. Воробьевка,ул. Чапаева,2а инв.№00000048</t>
  </si>
  <si>
    <t>Административное здание филиала "Острогожскгаз,г.Острогожск,ул.Ленина,7,инв.№14.00.0.00000002-1</t>
  </si>
  <si>
    <t>Административное здание филиала " Калачгаз,"г,Калач,ул. Борцов революции,14а инв.№08.00.0.00000170-1</t>
  </si>
  <si>
    <t xml:space="preserve"> Монтаж ПОС Склад филиала "Таловаярайгаз", Воронежская обл. Таловский р-н, р.п. Таловая, проезд Свободы, д. 44б </t>
  </si>
  <si>
    <t>Производственное здание филиала "Острогожскгаз, г.Острогожск,ул.Ленина,7,инв.№14.00.0.00000003-1</t>
  </si>
  <si>
    <t>IV кв.2013</t>
  </si>
  <si>
    <t>1 кв. 2014</t>
  </si>
  <si>
    <t>Строительство газопровода среднего давления с установкой ШРП в с.Завершье Острогожского района</t>
  </si>
  <si>
    <t>Газопровод высокого и низкого давления с установкой ШРП пер.Попутный г.Воронеж</t>
  </si>
  <si>
    <t>Газопровод среднего давления  проспект Патриотов г.Воронеж</t>
  </si>
  <si>
    <t>Газопровод высокого и низкого давления с установкой ШРП ул.Советская с.Репьевка Репьевского района</t>
  </si>
  <si>
    <t>Газопровод низкого давления  ул.Линейная -ул.Советская г.Поворино</t>
  </si>
  <si>
    <t>Газопровод низкого давления  ул.Калинина - ул.Ленина с.Воробьевка Воробьёвского района</t>
  </si>
  <si>
    <t>Газопровод низкого давления  ул.Квартальная-ул.Ростовская  с.Новая Усмань Новоусманского района</t>
  </si>
  <si>
    <t>Газопровод среднего и низкого давления с установкой ШРП ул.Луговая с.Новая Усмань Новоусманского района</t>
  </si>
  <si>
    <t xml:space="preserve">Газопровод низкого давления  ул.Тельма- ул.Титова-ул.3 Интернационала г.Россошь </t>
  </si>
  <si>
    <t>Газопровод низкого давления  ул.Воровского-ул.Октябрьская г.Россошь</t>
  </si>
  <si>
    <t>IV кв. 2014</t>
  </si>
  <si>
    <t>d 57,102</t>
  </si>
  <si>
    <t>d 57,114</t>
  </si>
  <si>
    <t>d 76,90</t>
  </si>
  <si>
    <t>d 90</t>
  </si>
  <si>
    <t>d 57,110</t>
  </si>
  <si>
    <t>Техническое перевооружение ГРП № 285 (замена линии редуцирования ) ул.Путиловская,7   г.Воронеж, инвентарный номер 01.00.0.0000060076</t>
  </si>
  <si>
    <t>Техническое перевооружение ГРП № 14 ул.Менделеева,18   (замена ГРП на ШРП) г.Воронеж, инвентарный номер  01.00.0.0000057947</t>
  </si>
  <si>
    <t>Техническое перевооружение ГРП № 250 (замена ГРП на ГРПМ)  ул.Волгодонская,20    г.Воронеж,  инвентарный номер  01.00.0.0000057975</t>
  </si>
  <si>
    <t>Техническое перевооружение ГРП № 243  (замена ГРП на ГРПМ)   ул. Танеева,8   г.Воронеж, инвентарный номер  01.00.0.0000058027</t>
  </si>
  <si>
    <t>Техническое перевооружение ГРП № 5  (замена ГРП на ГРПМ)  проспект Труда,14   г.Воронеж,  инвентарный номер  01.00.0.0000057109</t>
  </si>
  <si>
    <t>Техническое перевооружение ГРП № 148  (замена ГРП на ГРПУ)    ул.Волнухина,22  г.Воронеж, инвентарный номер  01.00.0.0000058918</t>
  </si>
  <si>
    <t>Техническое перевооружение ГРП № 37  (замена ГРП на ШРП)  ул.Донбасская,44 г.Воронеж,   инвентарный номер  01.00.0.0000058701</t>
  </si>
  <si>
    <t>Реконструкция газопровода высокого давления с заменой отключающего устройства ул.Новикова г.Воронеж,                                                                   инвентарный номер   01.00.0.0000058038</t>
  </si>
  <si>
    <t>d 600 шар.кран,            d 630</t>
  </si>
  <si>
    <t>Техперевооружение газопровода высокого давления с заменой отключающего устройства от ул.Российскаяк ГРП № 565  г.Воронеж,                                                       инвентарный номер  01.00.0.0000062063</t>
  </si>
  <si>
    <t>d 250 шар.кран,</t>
  </si>
  <si>
    <t>Техперевооружение газопровода высокого давления с заменой отключающего устройства № 3В-829 ул.Машиностроителей  г.Воронеж, инвентарный номер  01.00.0.0000059746</t>
  </si>
  <si>
    <t>d 600 шар.кран</t>
  </si>
  <si>
    <t>Техперевооружение газопровода высокого давления с заменой отключающего устройства № 3В-831 ул.Конструкторов,72  г.Воронеж, инвентарный номер  01.00.0.0000059746</t>
  </si>
  <si>
    <t>d 500 шар.кран</t>
  </si>
  <si>
    <t>Техперевооружение газопровода высокого давления с заменой отключающего устройства № 3В-300 ул.Волгоградская  г.Воронеж, инвентарный номер  01.00.0.0000058300</t>
  </si>
  <si>
    <t>Техперевооружение газопровода высокого давления с заменой отключающего устройства № 3В-29 Московский пр.  г.Воронеж, инвентарный номер  01.00.0.0000057466</t>
  </si>
  <si>
    <t>d 400 шар.кран</t>
  </si>
  <si>
    <t>Техперевооружение газопровода среднего давления с заменой отключающего устройства № 3С-127  ул.Урицкого г.Воронеж,                           инвентарный номер  01.00.0.0000057124</t>
  </si>
  <si>
    <t>d 350 шар.кран</t>
  </si>
  <si>
    <t>Техперевооружение газопровода среднего давления с заменой отключающего устройства № 3С-63  ул.Торпедо г.Воронеж,                             инвентарный номер  01.00.0.0000057028</t>
  </si>
  <si>
    <t>Техперевооружение газопровода высокого и низкого давления с заменой отключающего устройства   ул.Пролетарская г.Бобров Бобровского района,  инвентарный номер  311</t>
  </si>
  <si>
    <t>d 80,200 шар.кран,</t>
  </si>
  <si>
    <t>Реконструкция газопровода высокого давления  ул.40 лет Октября г.Борисоглебск Борисоглебского района, инвентарный номер  06.00.0.7</t>
  </si>
  <si>
    <t>Техперевооружение газопровода низкого давления с заменой отключающего устройства   пер.ХХII папртсъезда с.Верхний Мамон Верхнемамонского  района , инвентарный номер  06.00.07</t>
  </si>
  <si>
    <t>Техперевооружение газопровода высокого и низкого давления с заменой отключающего устройства   ул.Герцена г.Калач Калачеевского района ,инвентарный номер  497</t>
  </si>
  <si>
    <t>d 300 шар.кран</t>
  </si>
  <si>
    <t>Техперевооружение газопровода высокого  давления с заменой отключающего устройства   пос.Пригородный                                             (место врезки ГРП №14) Клачеевского района ,                                                   инвентарный номер  150</t>
  </si>
  <si>
    <t>Реконструкция газопровода среднего давления  ул.Кошелева  с.Давыдовка Лискинского  района, инвентарный номер  10.00.0.0000021354</t>
  </si>
  <si>
    <t>Реконструкция газопровода низкого давления  ул.Первомайская - пер.Первомайский   г.Лиски  Лискинского  района, инвентарный номер 10.00.0.ЛСК23853</t>
  </si>
  <si>
    <t>d 114,159</t>
  </si>
  <si>
    <t>Техперевооружение газопровода высокого давления  от АГРС г.Лиски до совхоза 2 -я пятилетка с заменой отключающего устройства   Лискинского района ,инвентарный номер  10.00.0.0000020064</t>
  </si>
  <si>
    <t>Техперевооружение газопровода высокого давления  к Давыдовскому овощесушильного завода  с заменой отключающего устройства   Лискинского района ,инвентарный номер  10.00.0.0000020064</t>
  </si>
  <si>
    <t>Техперевооружение газопровода высокого и низкого давления с заменой отключающего устройства   ул.Октябрьская с.Ольховатка Ольховатского района ,инвентарный номер  13.00.0.0000000094</t>
  </si>
  <si>
    <t>d 100,200 шар.кран</t>
  </si>
  <si>
    <t>Реконструкция газопровода высокого давления  с заменой отключающего устройства  ул.Октябрьская с.Ольховатка Ольховатского района , инвентарный номер  13.00.0.00000047-2</t>
  </si>
  <si>
    <t>d 150 шар.кран</t>
  </si>
  <si>
    <t>Техперевооружение газопровода  низкого давления с заменой ШРП № 37 и ликвидации ГРП № 2 ул.25 лет Октября  г.Семилуки Семилукского района,  инвентарный номер  18.00.0.7004,литер628А; 18.00.0.930,литер397А; 18.00.0.1165,литер465А; 18.00.0.931литер495А.</t>
  </si>
  <si>
    <t>Техперевооружение ГРП ( замена ГРП на ШРП) с.Рудкино завод МКМ Хохольского района, инвентарный номер  2500.0.0000003512</t>
  </si>
  <si>
    <t>Техперевооружение газопровода высокого  давления с заменой отключающего устройства   с.Девица (Рудник "Белый колодец") Семилукского района , инвентарный номер  26.00.0.5962</t>
  </si>
  <si>
    <t>d 100 шар.кран</t>
  </si>
  <si>
    <t>Техперевооружение газопровода высокого  давления с заменой отключающего устройства   пос.Орлов Лог  Семилукского района , инвентарный номер  26.000.0.2670</t>
  </si>
  <si>
    <t>Техперевооружение газораспределительной системы  с заменой ШРП и отключающего устройства  перед ШРП с.Девица ул.Песчаная  Семилукского района, инвентарный номер  26.00.0.0000001815</t>
  </si>
  <si>
    <t>d 50,80 шар.кран</t>
  </si>
  <si>
    <t>к распоряжению от 26.09.2013 № 100-р</t>
  </si>
  <si>
    <t xml:space="preserve">Приложение </t>
  </si>
  <si>
    <t>Начальник планово-экономического отдела</t>
  </si>
  <si>
    <t>Т.В. Шапорова</t>
  </si>
  <si>
    <t>Исп. И.В. Ендовицкая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</si>
</sst>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0"/>
      <name val="Helv"/>
      <family val="0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indent="1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35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4" fontId="3" fillId="36" borderId="10" xfId="0" applyNumberFormat="1" applyFont="1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left" wrapText="1" indent="1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3" fontId="3" fillId="38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7" fillId="39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49" fontId="3" fillId="35" borderId="11" xfId="53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right" indent="1"/>
    </xf>
    <xf numFmtId="0" fontId="3" fillId="35" borderId="11" xfId="0" applyFont="1" applyFill="1" applyBorder="1" applyAlignment="1">
      <alignment/>
    </xf>
    <xf numFmtId="3" fontId="3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horizontal="center" vertical="top"/>
    </xf>
    <xf numFmtId="164" fontId="1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vertical="top"/>
    </xf>
    <xf numFmtId="0" fontId="3" fillId="41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wrapText="1"/>
    </xf>
    <xf numFmtId="164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2" fillId="0" borderId="14" xfId="0" applyNumberFormat="1" applyFont="1" applyFill="1" applyBorder="1" applyAlignment="1" applyProtection="1">
      <alignment horizontal="center"/>
      <protection locked="0"/>
    </xf>
    <xf numFmtId="49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tabSelected="1" view="pageBreakPreview" zoomScaleSheetLayoutView="100" zoomScalePageLayoutView="0" workbookViewId="0" topLeftCell="A1">
      <selection activeCell="B194" sqref="B194"/>
    </sheetView>
  </sheetViews>
  <sheetFormatPr defaultColWidth="9.00390625" defaultRowHeight="12.75"/>
  <cols>
    <col min="1" max="1" width="7.625" style="3" customWidth="1"/>
    <col min="2" max="2" width="52.125" style="3" customWidth="1"/>
    <col min="3" max="3" width="10.625" style="77" customWidth="1"/>
    <col min="4" max="4" width="9.75390625" style="77" customWidth="1"/>
    <col min="5" max="5" width="11.75390625" style="77" customWidth="1"/>
    <col min="6" max="6" width="11.00390625" style="77" customWidth="1"/>
    <col min="7" max="7" width="13.875" style="3" customWidth="1"/>
    <col min="8" max="8" width="13.75390625" style="3" customWidth="1"/>
    <col min="9" max="9" width="20.25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pans="3:9" s="1" customFormat="1" ht="18.75" customHeight="1">
      <c r="C1" s="64"/>
      <c r="D1" s="64"/>
      <c r="E1" s="64"/>
      <c r="F1" s="64"/>
      <c r="I1" s="2" t="s">
        <v>285</v>
      </c>
    </row>
    <row r="2" spans="3:9" s="1" customFormat="1" ht="18.75" customHeight="1">
      <c r="C2" s="64"/>
      <c r="D2" s="64"/>
      <c r="E2" s="64"/>
      <c r="F2" s="64"/>
      <c r="I2" s="2" t="s">
        <v>284</v>
      </c>
    </row>
    <row r="3" ht="12.75"/>
    <row r="4" ht="18.75" customHeight="1">
      <c r="I4" s="2" t="s">
        <v>0</v>
      </c>
    </row>
    <row r="5" ht="15.75">
      <c r="I5" s="2" t="s">
        <v>1</v>
      </c>
    </row>
    <row r="6" ht="15.75">
      <c r="I6" s="2"/>
    </row>
    <row r="7" ht="12.75"/>
    <row r="8" spans="2:11" ht="15.75" customHeight="1">
      <c r="B8" s="107" t="s">
        <v>85</v>
      </c>
      <c r="C8" s="107"/>
      <c r="D8" s="107"/>
      <c r="E8" s="107"/>
      <c r="F8" s="107"/>
      <c r="G8" s="107"/>
      <c r="H8" s="107"/>
      <c r="I8" s="107"/>
      <c r="J8" s="4"/>
      <c r="K8" s="4"/>
    </row>
    <row r="9" spans="2:10" ht="12.75">
      <c r="B9" s="5"/>
      <c r="C9" s="5"/>
      <c r="D9" s="5"/>
      <c r="F9" s="108" t="s">
        <v>2</v>
      </c>
      <c r="G9" s="108"/>
      <c r="H9" s="108"/>
      <c r="I9" s="108"/>
      <c r="J9" s="99"/>
    </row>
    <row r="10" spans="2:11" ht="15.75">
      <c r="B10" s="109" t="s">
        <v>3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ht="12.75"/>
    <row r="12" spans="1:9" ht="29.25" customHeight="1">
      <c r="A12" s="110" t="s">
        <v>4</v>
      </c>
      <c r="B12" s="110" t="s">
        <v>5</v>
      </c>
      <c r="C12" s="112" t="s">
        <v>6</v>
      </c>
      <c r="D12" s="113"/>
      <c r="E12" s="112" t="s">
        <v>7</v>
      </c>
      <c r="F12" s="113"/>
      <c r="G12" s="112" t="s">
        <v>8</v>
      </c>
      <c r="H12" s="114"/>
      <c r="I12" s="113"/>
    </row>
    <row r="13" spans="1:9" ht="51">
      <c r="A13" s="111"/>
      <c r="B13" s="111"/>
      <c r="C13" s="6" t="s">
        <v>9</v>
      </c>
      <c r="D13" s="6" t="s">
        <v>10</v>
      </c>
      <c r="E13" s="100" t="s">
        <v>11</v>
      </c>
      <c r="F13" s="100" t="s">
        <v>12</v>
      </c>
      <c r="G13" s="6" t="s">
        <v>13</v>
      </c>
      <c r="H13" s="6" t="s">
        <v>14</v>
      </c>
      <c r="I13" s="6" t="s">
        <v>15</v>
      </c>
    </row>
    <row r="14" spans="1:9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</row>
    <row r="15" spans="1:10" ht="12.75">
      <c r="A15" s="8">
        <v>1</v>
      </c>
      <c r="B15" s="9" t="s">
        <v>16</v>
      </c>
      <c r="C15" s="16"/>
      <c r="D15" s="16"/>
      <c r="E15" s="82"/>
      <c r="F15" s="11">
        <f>F16+F177+F178</f>
        <v>388319.7299999999</v>
      </c>
      <c r="G15" s="10"/>
      <c r="H15" s="10"/>
      <c r="I15" s="10"/>
      <c r="J15" s="12"/>
    </row>
    <row r="16" spans="1:9" ht="25.5">
      <c r="A16" s="13" t="s">
        <v>17</v>
      </c>
      <c r="B16" s="14" t="s">
        <v>18</v>
      </c>
      <c r="C16" s="16"/>
      <c r="D16" s="16"/>
      <c r="E16" s="15">
        <f>E17+E98</f>
        <v>568635.9980000001</v>
      </c>
      <c r="F16" s="15">
        <f>F17+F98</f>
        <v>353664.58999999997</v>
      </c>
      <c r="G16" s="16"/>
      <c r="H16" s="16"/>
      <c r="I16" s="16"/>
    </row>
    <row r="17" spans="1:9" ht="13.5" customHeight="1">
      <c r="A17" s="17" t="s">
        <v>19</v>
      </c>
      <c r="B17" s="18" t="s">
        <v>20</v>
      </c>
      <c r="C17" s="78"/>
      <c r="D17" s="78"/>
      <c r="E17" s="20">
        <f>E18+E76+E77</f>
        <v>381368.88800000004</v>
      </c>
      <c r="F17" s="20">
        <f>F18+F76+F77</f>
        <v>223159.65</v>
      </c>
      <c r="G17" s="19"/>
      <c r="H17" s="19"/>
      <c r="I17" s="19"/>
    </row>
    <row r="18" spans="1:9" s="26" customFormat="1" ht="12.75">
      <c r="A18" s="21"/>
      <c r="B18" s="22" t="s">
        <v>21</v>
      </c>
      <c r="C18" s="51"/>
      <c r="D18" s="51"/>
      <c r="E18" s="24">
        <f>E19+E30</f>
        <v>280783.216</v>
      </c>
      <c r="F18" s="24">
        <f>F19+F30</f>
        <v>152166.63</v>
      </c>
      <c r="G18" s="25"/>
      <c r="H18" s="23"/>
      <c r="I18" s="25"/>
    </row>
    <row r="19" spans="1:9" s="26" customFormat="1" ht="12.75">
      <c r="A19" s="67"/>
      <c r="B19" s="68" t="s">
        <v>22</v>
      </c>
      <c r="C19" s="79"/>
      <c r="D19" s="79"/>
      <c r="E19" s="70">
        <f>SUM(E20:E29)</f>
        <v>229829.94</v>
      </c>
      <c r="F19" s="70">
        <f>SUM(F20:F29)</f>
        <v>114048.00000000001</v>
      </c>
      <c r="G19" s="71"/>
      <c r="H19" s="69"/>
      <c r="I19" s="27"/>
    </row>
    <row r="20" spans="1:9" s="26" customFormat="1" ht="25.5">
      <c r="A20" s="74">
        <v>1</v>
      </c>
      <c r="B20" s="29" t="s">
        <v>23</v>
      </c>
      <c r="C20" s="87" t="s">
        <v>189</v>
      </c>
      <c r="D20" s="87" t="s">
        <v>190</v>
      </c>
      <c r="E20" s="85">
        <v>61366.2</v>
      </c>
      <c r="F20" s="85">
        <v>10721.55</v>
      </c>
      <c r="G20" s="88">
        <v>9.023</v>
      </c>
      <c r="H20" s="88" t="s">
        <v>97</v>
      </c>
      <c r="I20" s="89">
        <v>1</v>
      </c>
    </row>
    <row r="21" spans="1:9" s="26" customFormat="1" ht="51">
      <c r="A21" s="74">
        <v>2</v>
      </c>
      <c r="B21" s="73" t="s">
        <v>98</v>
      </c>
      <c r="C21" s="87" t="s">
        <v>191</v>
      </c>
      <c r="D21" s="87" t="s">
        <v>222</v>
      </c>
      <c r="E21" s="85">
        <v>39312.39</v>
      </c>
      <c r="F21" s="85">
        <v>31771.8</v>
      </c>
      <c r="G21" s="90">
        <v>22.807</v>
      </c>
      <c r="H21" s="90" t="s">
        <v>99</v>
      </c>
      <c r="I21" s="87">
        <v>8</v>
      </c>
    </row>
    <row r="22" spans="1:9" s="26" customFormat="1" ht="25.5">
      <c r="A22" s="74">
        <v>3</v>
      </c>
      <c r="B22" s="29" t="s">
        <v>29</v>
      </c>
      <c r="C22" s="87" t="s">
        <v>26</v>
      </c>
      <c r="D22" s="87" t="s">
        <v>27</v>
      </c>
      <c r="E22" s="85">
        <v>10528.27</v>
      </c>
      <c r="F22" s="85">
        <v>6016.75</v>
      </c>
      <c r="G22" s="91">
        <v>3.82</v>
      </c>
      <c r="H22" s="91" t="s">
        <v>100</v>
      </c>
      <c r="I22" s="92">
        <v>1</v>
      </c>
    </row>
    <row r="23" spans="1:9" s="26" customFormat="1" ht="31.5" customHeight="1">
      <c r="A23" s="75">
        <v>4</v>
      </c>
      <c r="B23" s="29" t="s">
        <v>30</v>
      </c>
      <c r="C23" s="87" t="s">
        <v>26</v>
      </c>
      <c r="D23" s="87" t="s">
        <v>196</v>
      </c>
      <c r="E23" s="85">
        <v>14178.3</v>
      </c>
      <c r="F23" s="85">
        <v>7630.23</v>
      </c>
      <c r="G23" s="90">
        <v>9.26</v>
      </c>
      <c r="H23" s="88" t="s">
        <v>101</v>
      </c>
      <c r="I23" s="87">
        <v>4</v>
      </c>
    </row>
    <row r="24" spans="1:9" s="26" customFormat="1" ht="25.5">
      <c r="A24" s="75">
        <v>5</v>
      </c>
      <c r="B24" s="29" t="s">
        <v>102</v>
      </c>
      <c r="C24" s="87" t="s">
        <v>24</v>
      </c>
      <c r="D24" s="87" t="s">
        <v>27</v>
      </c>
      <c r="E24" s="85">
        <v>32266.16</v>
      </c>
      <c r="F24" s="85">
        <v>31499.15</v>
      </c>
      <c r="G24" s="90">
        <v>4.05</v>
      </c>
      <c r="H24" s="88" t="s">
        <v>103</v>
      </c>
      <c r="I24" s="87">
        <v>1</v>
      </c>
    </row>
    <row r="25" spans="1:9" s="26" customFormat="1" ht="25.5">
      <c r="A25" s="75">
        <v>6</v>
      </c>
      <c r="B25" s="29" t="s">
        <v>31</v>
      </c>
      <c r="C25" s="87" t="s">
        <v>24</v>
      </c>
      <c r="D25" s="87" t="s">
        <v>27</v>
      </c>
      <c r="E25" s="85">
        <v>7569.4</v>
      </c>
      <c r="F25" s="85">
        <v>7569.4</v>
      </c>
      <c r="G25" s="90">
        <v>2.6</v>
      </c>
      <c r="H25" s="88" t="s">
        <v>104</v>
      </c>
      <c r="I25" s="87"/>
    </row>
    <row r="26" spans="1:9" s="26" customFormat="1" ht="38.25">
      <c r="A26" s="75">
        <v>7</v>
      </c>
      <c r="B26" s="50" t="s">
        <v>105</v>
      </c>
      <c r="C26" s="87" t="s">
        <v>25</v>
      </c>
      <c r="D26" s="87" t="s">
        <v>197</v>
      </c>
      <c r="E26" s="85">
        <v>29974.6</v>
      </c>
      <c r="F26" s="85">
        <v>14321.35</v>
      </c>
      <c r="G26" s="90">
        <v>15</v>
      </c>
      <c r="H26" s="88" t="s">
        <v>100</v>
      </c>
      <c r="I26" s="92"/>
    </row>
    <row r="27" spans="1:9" s="26" customFormat="1" ht="25.5">
      <c r="A27" s="75">
        <v>8</v>
      </c>
      <c r="B27" s="50" t="s">
        <v>106</v>
      </c>
      <c r="C27" s="87" t="s">
        <v>192</v>
      </c>
      <c r="D27" s="87" t="s">
        <v>198</v>
      </c>
      <c r="E27" s="85">
        <v>15442.84</v>
      </c>
      <c r="F27" s="85">
        <v>525.44</v>
      </c>
      <c r="G27" s="88"/>
      <c r="H27" s="88"/>
      <c r="I27" s="87">
        <v>2</v>
      </c>
    </row>
    <row r="28" spans="1:9" s="26" customFormat="1" ht="25.5">
      <c r="A28" s="75">
        <v>9</v>
      </c>
      <c r="B28" s="29" t="s">
        <v>107</v>
      </c>
      <c r="C28" s="87" t="s">
        <v>24</v>
      </c>
      <c r="D28" s="87" t="s">
        <v>196</v>
      </c>
      <c r="E28" s="85">
        <v>391.78</v>
      </c>
      <c r="F28" s="85">
        <v>391.78</v>
      </c>
      <c r="G28" s="93">
        <v>0.28</v>
      </c>
      <c r="H28" s="88" t="s">
        <v>108</v>
      </c>
      <c r="I28" s="87"/>
    </row>
    <row r="29" spans="1:9" s="26" customFormat="1" ht="25.5">
      <c r="A29" s="74">
        <v>10</v>
      </c>
      <c r="B29" s="29" t="s">
        <v>109</v>
      </c>
      <c r="C29" s="87" t="s">
        <v>223</v>
      </c>
      <c r="D29" s="87" t="s">
        <v>199</v>
      </c>
      <c r="E29" s="85">
        <v>18800</v>
      </c>
      <c r="F29" s="85">
        <v>3600.55</v>
      </c>
      <c r="G29" s="93">
        <v>15</v>
      </c>
      <c r="H29" s="88" t="s">
        <v>110</v>
      </c>
      <c r="I29" s="90"/>
    </row>
    <row r="30" spans="1:11" ht="12.75">
      <c r="A30" s="76"/>
      <c r="B30" s="33" t="s">
        <v>32</v>
      </c>
      <c r="C30" s="34"/>
      <c r="D30" s="34"/>
      <c r="E30" s="35">
        <f>SUM(E31:E75)</f>
        <v>50953.276</v>
      </c>
      <c r="F30" s="35">
        <f>SUM(F31:F75)</f>
        <v>38118.630000000005</v>
      </c>
      <c r="G30" s="36"/>
      <c r="H30" s="37"/>
      <c r="I30" s="37"/>
      <c r="J30" s="38"/>
      <c r="K30" s="38"/>
    </row>
    <row r="31" spans="1:9" s="26" customFormat="1" ht="38.25">
      <c r="A31" s="74">
        <v>1</v>
      </c>
      <c r="B31" s="94" t="s">
        <v>111</v>
      </c>
      <c r="C31" s="95" t="s">
        <v>33</v>
      </c>
      <c r="D31" s="95" t="s">
        <v>200</v>
      </c>
      <c r="E31" s="84">
        <v>1119.375</v>
      </c>
      <c r="F31" s="84">
        <v>631.32</v>
      </c>
      <c r="G31" s="90">
        <v>0.522</v>
      </c>
      <c r="H31" s="88" t="s">
        <v>112</v>
      </c>
      <c r="I31" s="89">
        <v>1</v>
      </c>
    </row>
    <row r="32" spans="1:9" s="26" customFormat="1" ht="38.25">
      <c r="A32" s="74">
        <v>2</v>
      </c>
      <c r="B32" s="94" t="s">
        <v>113</v>
      </c>
      <c r="C32" s="95" t="s">
        <v>201</v>
      </c>
      <c r="D32" s="95" t="s">
        <v>28</v>
      </c>
      <c r="E32" s="84">
        <v>941.16</v>
      </c>
      <c r="F32" s="84">
        <v>513.53</v>
      </c>
      <c r="G32" s="90">
        <v>0.536</v>
      </c>
      <c r="H32" s="88" t="s">
        <v>114</v>
      </c>
      <c r="I32" s="89">
        <v>1</v>
      </c>
    </row>
    <row r="33" spans="1:9" s="26" customFormat="1" ht="38.25">
      <c r="A33" s="74">
        <v>3</v>
      </c>
      <c r="B33" s="94" t="s">
        <v>115</v>
      </c>
      <c r="C33" s="87" t="s">
        <v>24</v>
      </c>
      <c r="D33" s="95" t="s">
        <v>196</v>
      </c>
      <c r="E33" s="85">
        <v>1676.97</v>
      </c>
      <c r="F33" s="85">
        <v>1657.76</v>
      </c>
      <c r="G33" s="93">
        <v>0.1</v>
      </c>
      <c r="H33" s="88" t="s">
        <v>116</v>
      </c>
      <c r="I33" s="89"/>
    </row>
    <row r="34" spans="1:9" s="26" customFormat="1" ht="38.25">
      <c r="A34" s="74">
        <v>4</v>
      </c>
      <c r="B34" s="94" t="s">
        <v>117</v>
      </c>
      <c r="C34" s="95" t="s">
        <v>202</v>
      </c>
      <c r="D34" s="95" t="s">
        <v>203</v>
      </c>
      <c r="E34" s="85">
        <v>415.48</v>
      </c>
      <c r="F34" s="85">
        <v>411.39</v>
      </c>
      <c r="G34" s="93">
        <v>0.11</v>
      </c>
      <c r="H34" s="88" t="s">
        <v>118</v>
      </c>
      <c r="I34" s="89"/>
    </row>
    <row r="35" spans="1:9" s="26" customFormat="1" ht="38.25">
      <c r="A35" s="74">
        <v>5</v>
      </c>
      <c r="B35" s="94" t="s">
        <v>119</v>
      </c>
      <c r="C35" s="95" t="s">
        <v>196</v>
      </c>
      <c r="D35" s="95" t="s">
        <v>27</v>
      </c>
      <c r="E35" s="85">
        <v>494.5</v>
      </c>
      <c r="F35" s="85">
        <v>494.5</v>
      </c>
      <c r="G35" s="93">
        <v>0.13</v>
      </c>
      <c r="H35" s="88" t="s">
        <v>120</v>
      </c>
      <c r="I35" s="89"/>
    </row>
    <row r="36" spans="1:9" s="26" customFormat="1" ht="25.5">
      <c r="A36" s="74">
        <v>6</v>
      </c>
      <c r="B36" s="94" t="s">
        <v>121</v>
      </c>
      <c r="C36" s="95" t="s">
        <v>25</v>
      </c>
      <c r="D36" s="95" t="s">
        <v>27</v>
      </c>
      <c r="E36" s="85">
        <v>393.14</v>
      </c>
      <c r="F36" s="85">
        <v>393.14</v>
      </c>
      <c r="G36" s="93">
        <v>0.05</v>
      </c>
      <c r="H36" s="88" t="s">
        <v>108</v>
      </c>
      <c r="I36" s="89"/>
    </row>
    <row r="37" spans="1:9" s="26" customFormat="1" ht="25.5">
      <c r="A37" s="74">
        <v>7</v>
      </c>
      <c r="B37" s="72" t="s">
        <v>122</v>
      </c>
      <c r="C37" s="87" t="s">
        <v>24</v>
      </c>
      <c r="D37" s="95" t="s">
        <v>25</v>
      </c>
      <c r="E37" s="85">
        <v>954.5</v>
      </c>
      <c r="F37" s="85">
        <v>656.92</v>
      </c>
      <c r="G37" s="93">
        <v>0.26</v>
      </c>
      <c r="H37" s="88" t="s">
        <v>110</v>
      </c>
      <c r="I37" s="89"/>
    </row>
    <row r="38" spans="1:9" s="26" customFormat="1" ht="25.5">
      <c r="A38" s="74">
        <v>8</v>
      </c>
      <c r="B38" s="94" t="s">
        <v>123</v>
      </c>
      <c r="C38" s="95" t="s">
        <v>27</v>
      </c>
      <c r="D38" s="87" t="s">
        <v>24</v>
      </c>
      <c r="E38" s="85">
        <v>416.56</v>
      </c>
      <c r="F38" s="85">
        <v>32.3</v>
      </c>
      <c r="G38" s="93">
        <v>0.13</v>
      </c>
      <c r="H38" s="88" t="s">
        <v>124</v>
      </c>
      <c r="I38" s="89"/>
    </row>
    <row r="39" spans="1:9" s="26" customFormat="1" ht="38.25">
      <c r="A39" s="74">
        <v>9</v>
      </c>
      <c r="B39" s="94" t="s">
        <v>125</v>
      </c>
      <c r="C39" s="95" t="s">
        <v>25</v>
      </c>
      <c r="D39" s="95" t="s">
        <v>27</v>
      </c>
      <c r="E39" s="85">
        <v>7827.02</v>
      </c>
      <c r="F39" s="85">
        <v>7667.77</v>
      </c>
      <c r="G39" s="93">
        <v>2.1</v>
      </c>
      <c r="H39" s="88" t="s">
        <v>126</v>
      </c>
      <c r="I39" s="89" t="s">
        <v>127</v>
      </c>
    </row>
    <row r="40" spans="1:9" s="26" customFormat="1" ht="38.25">
      <c r="A40" s="74">
        <v>10</v>
      </c>
      <c r="B40" s="94" t="s">
        <v>128</v>
      </c>
      <c r="C40" s="95" t="s">
        <v>196</v>
      </c>
      <c r="D40" s="95" t="s">
        <v>27</v>
      </c>
      <c r="E40" s="85">
        <v>1544.18</v>
      </c>
      <c r="F40" s="85">
        <v>1501.96</v>
      </c>
      <c r="G40" s="93">
        <v>0.111</v>
      </c>
      <c r="H40" s="88" t="s">
        <v>118</v>
      </c>
      <c r="I40" s="87">
        <v>1</v>
      </c>
    </row>
    <row r="41" spans="1:9" s="26" customFormat="1" ht="25.5">
      <c r="A41" s="74">
        <v>11</v>
      </c>
      <c r="B41" s="94" t="s">
        <v>129</v>
      </c>
      <c r="C41" s="95" t="s">
        <v>204</v>
      </c>
      <c r="D41" s="95" t="s">
        <v>26</v>
      </c>
      <c r="E41" s="85">
        <v>367.152</v>
      </c>
      <c r="F41" s="85">
        <v>20</v>
      </c>
      <c r="G41" s="93">
        <v>0.028</v>
      </c>
      <c r="H41" s="88" t="s">
        <v>130</v>
      </c>
      <c r="I41" s="87">
        <v>1</v>
      </c>
    </row>
    <row r="42" spans="1:9" s="26" customFormat="1" ht="25.5">
      <c r="A42" s="74">
        <v>12</v>
      </c>
      <c r="B42" s="94" t="s">
        <v>131</v>
      </c>
      <c r="C42" s="95" t="s">
        <v>204</v>
      </c>
      <c r="D42" s="95" t="s">
        <v>28</v>
      </c>
      <c r="E42" s="85">
        <v>454.06</v>
      </c>
      <c r="F42" s="85">
        <v>50.73</v>
      </c>
      <c r="G42" s="93">
        <v>0.13</v>
      </c>
      <c r="H42" s="88" t="s">
        <v>132</v>
      </c>
      <c r="I42" s="87">
        <v>1</v>
      </c>
    </row>
    <row r="43" spans="1:9" s="26" customFormat="1" ht="38.25">
      <c r="A43" s="74">
        <v>13</v>
      </c>
      <c r="B43" s="94" t="s">
        <v>133</v>
      </c>
      <c r="C43" s="95" t="s">
        <v>205</v>
      </c>
      <c r="D43" s="87" t="s">
        <v>24</v>
      </c>
      <c r="E43" s="85">
        <v>673.34</v>
      </c>
      <c r="F43" s="85">
        <v>157.08</v>
      </c>
      <c r="G43" s="93">
        <v>0.05</v>
      </c>
      <c r="H43" s="88" t="s">
        <v>134</v>
      </c>
      <c r="I43" s="87"/>
    </row>
    <row r="44" spans="1:9" s="26" customFormat="1" ht="18.75" customHeight="1">
      <c r="A44" s="74">
        <v>14</v>
      </c>
      <c r="B44" s="94" t="s">
        <v>135</v>
      </c>
      <c r="C44" s="95" t="s">
        <v>25</v>
      </c>
      <c r="D44" s="95" t="s">
        <v>25</v>
      </c>
      <c r="E44" s="85">
        <v>962.93</v>
      </c>
      <c r="F44" s="85">
        <v>962.93</v>
      </c>
      <c r="G44" s="93"/>
      <c r="H44" s="88"/>
      <c r="I44" s="87"/>
    </row>
    <row r="45" spans="1:9" s="26" customFormat="1" ht="12.75">
      <c r="A45" s="74">
        <v>15</v>
      </c>
      <c r="B45" s="94" t="s">
        <v>136</v>
      </c>
      <c r="C45" s="95" t="s">
        <v>25</v>
      </c>
      <c r="D45" s="95" t="s">
        <v>25</v>
      </c>
      <c r="E45" s="85">
        <v>953.03</v>
      </c>
      <c r="F45" s="85">
        <v>953.03</v>
      </c>
      <c r="G45" s="93"/>
      <c r="H45" s="88"/>
      <c r="I45" s="87"/>
    </row>
    <row r="46" spans="1:9" s="26" customFormat="1" ht="16.5" customHeight="1">
      <c r="A46" s="74">
        <v>16</v>
      </c>
      <c r="B46" s="94" t="s">
        <v>137</v>
      </c>
      <c r="C46" s="95" t="s">
        <v>25</v>
      </c>
      <c r="D46" s="95" t="s">
        <v>25</v>
      </c>
      <c r="E46" s="85">
        <v>974.96</v>
      </c>
      <c r="F46" s="85">
        <v>974.96</v>
      </c>
      <c r="G46" s="93"/>
      <c r="H46" s="88"/>
      <c r="I46" s="87"/>
    </row>
    <row r="47" spans="1:9" s="26" customFormat="1" ht="38.25">
      <c r="A47" s="74">
        <v>17</v>
      </c>
      <c r="B47" s="94" t="s">
        <v>138</v>
      </c>
      <c r="C47" s="95" t="s">
        <v>24</v>
      </c>
      <c r="D47" s="95" t="s">
        <v>27</v>
      </c>
      <c r="E47" s="85">
        <v>6472.13</v>
      </c>
      <c r="F47" s="85">
        <v>6465.46</v>
      </c>
      <c r="G47" s="93">
        <v>1.6</v>
      </c>
      <c r="H47" s="88" t="s">
        <v>139</v>
      </c>
      <c r="I47" s="87">
        <v>1</v>
      </c>
    </row>
    <row r="48" spans="1:9" s="26" customFormat="1" ht="38.25">
      <c r="A48" s="74">
        <v>18</v>
      </c>
      <c r="B48" s="72" t="s">
        <v>140</v>
      </c>
      <c r="C48" s="87" t="s">
        <v>206</v>
      </c>
      <c r="D48" s="95" t="s">
        <v>28</v>
      </c>
      <c r="E48" s="85">
        <v>1518</v>
      </c>
      <c r="F48" s="85">
        <v>1080.98</v>
      </c>
      <c r="G48" s="96">
        <v>0.695</v>
      </c>
      <c r="H48" s="88" t="s">
        <v>141</v>
      </c>
      <c r="I48" s="87">
        <v>1</v>
      </c>
    </row>
    <row r="49" spans="1:9" s="26" customFormat="1" ht="25.5">
      <c r="A49" s="74">
        <v>19</v>
      </c>
      <c r="B49" s="72" t="s">
        <v>142</v>
      </c>
      <c r="C49" s="87" t="s">
        <v>206</v>
      </c>
      <c r="D49" s="95" t="s">
        <v>28</v>
      </c>
      <c r="E49" s="85">
        <v>614.77</v>
      </c>
      <c r="F49" s="85">
        <v>265.01</v>
      </c>
      <c r="G49" s="96">
        <v>0.188</v>
      </c>
      <c r="H49" s="88" t="s">
        <v>141</v>
      </c>
      <c r="I49" s="87"/>
    </row>
    <row r="50" spans="1:9" s="26" customFormat="1" ht="38.25">
      <c r="A50" s="74">
        <v>20</v>
      </c>
      <c r="B50" s="72" t="s">
        <v>143</v>
      </c>
      <c r="C50" s="95" t="s">
        <v>25</v>
      </c>
      <c r="D50" s="95" t="s">
        <v>27</v>
      </c>
      <c r="E50" s="85">
        <v>1716.81</v>
      </c>
      <c r="F50" s="85">
        <v>1716.81</v>
      </c>
      <c r="G50" s="96">
        <v>1.2</v>
      </c>
      <c r="H50" s="88" t="s">
        <v>108</v>
      </c>
      <c r="I50" s="87">
        <v>1</v>
      </c>
    </row>
    <row r="51" spans="1:9" s="26" customFormat="1" ht="25.5">
      <c r="A51" s="74">
        <v>21</v>
      </c>
      <c r="B51" s="72" t="s">
        <v>144</v>
      </c>
      <c r="C51" s="95" t="s">
        <v>25</v>
      </c>
      <c r="D51" s="95" t="s">
        <v>192</v>
      </c>
      <c r="E51" s="85">
        <v>490.59</v>
      </c>
      <c r="F51" s="85">
        <v>490.59</v>
      </c>
      <c r="G51" s="96">
        <v>0.18</v>
      </c>
      <c r="H51" s="88" t="s">
        <v>108</v>
      </c>
      <c r="I51" s="87"/>
    </row>
    <row r="52" spans="1:9" s="26" customFormat="1" ht="51">
      <c r="A52" s="74">
        <v>22</v>
      </c>
      <c r="B52" s="72" t="s">
        <v>145</v>
      </c>
      <c r="C52" s="87" t="s">
        <v>34</v>
      </c>
      <c r="D52" s="95" t="s">
        <v>28</v>
      </c>
      <c r="E52" s="85">
        <v>1782</v>
      </c>
      <c r="F52" s="85">
        <v>1272.79</v>
      </c>
      <c r="G52" s="93">
        <v>0.547</v>
      </c>
      <c r="H52" s="88" t="s">
        <v>146</v>
      </c>
      <c r="I52" s="87">
        <v>1</v>
      </c>
    </row>
    <row r="53" spans="1:9" s="26" customFormat="1" ht="38.25">
      <c r="A53" s="74">
        <v>23</v>
      </c>
      <c r="B53" s="72" t="s">
        <v>147</v>
      </c>
      <c r="C53" s="87" t="s">
        <v>206</v>
      </c>
      <c r="D53" s="95" t="s">
        <v>207</v>
      </c>
      <c r="E53" s="85">
        <v>776.58</v>
      </c>
      <c r="F53" s="85">
        <v>272.65</v>
      </c>
      <c r="G53" s="93">
        <v>0.171</v>
      </c>
      <c r="H53" s="88" t="s">
        <v>132</v>
      </c>
      <c r="I53" s="87">
        <v>1</v>
      </c>
    </row>
    <row r="54" spans="1:11" s="26" customFormat="1" ht="25.5">
      <c r="A54" s="74">
        <v>24</v>
      </c>
      <c r="B54" s="72" t="s">
        <v>148</v>
      </c>
      <c r="C54" s="95" t="s">
        <v>25</v>
      </c>
      <c r="D54" s="95" t="s">
        <v>27</v>
      </c>
      <c r="E54" s="85">
        <v>702.32</v>
      </c>
      <c r="F54" s="85">
        <v>696.78</v>
      </c>
      <c r="G54" s="93">
        <v>0.316</v>
      </c>
      <c r="H54" s="88" t="s">
        <v>149</v>
      </c>
      <c r="I54" s="87"/>
      <c r="K54" s="39"/>
    </row>
    <row r="55" spans="1:11" s="26" customFormat="1" ht="38.25">
      <c r="A55" s="74">
        <v>25</v>
      </c>
      <c r="B55" s="72" t="s">
        <v>150</v>
      </c>
      <c r="C55" s="95" t="s">
        <v>25</v>
      </c>
      <c r="D55" s="95" t="s">
        <v>27</v>
      </c>
      <c r="E55" s="85">
        <v>877.38</v>
      </c>
      <c r="F55" s="85">
        <v>871.84</v>
      </c>
      <c r="G55" s="93">
        <v>0.192</v>
      </c>
      <c r="H55" s="88" t="s">
        <v>141</v>
      </c>
      <c r="I55" s="87"/>
      <c r="K55" s="39"/>
    </row>
    <row r="56" spans="1:11" s="26" customFormat="1" ht="63.75">
      <c r="A56" s="74">
        <v>26</v>
      </c>
      <c r="B56" s="72" t="s">
        <v>151</v>
      </c>
      <c r="C56" s="87" t="s">
        <v>34</v>
      </c>
      <c r="D56" s="95" t="s">
        <v>28</v>
      </c>
      <c r="E56" s="85">
        <v>2001.91</v>
      </c>
      <c r="F56" s="85">
        <v>1458.28</v>
      </c>
      <c r="G56" s="93">
        <v>0.921</v>
      </c>
      <c r="H56" s="88" t="s">
        <v>152</v>
      </c>
      <c r="I56" s="89">
        <v>2</v>
      </c>
      <c r="K56" s="39"/>
    </row>
    <row r="57" spans="1:11" s="26" customFormat="1" ht="25.5">
      <c r="A57" s="74">
        <v>27</v>
      </c>
      <c r="B57" s="72" t="s">
        <v>153</v>
      </c>
      <c r="C57" s="95" t="s">
        <v>24</v>
      </c>
      <c r="D57" s="95" t="s">
        <v>27</v>
      </c>
      <c r="E57" s="85">
        <v>420.36</v>
      </c>
      <c r="F57" s="85">
        <v>420.36</v>
      </c>
      <c r="G57" s="93">
        <v>0.18</v>
      </c>
      <c r="H57" s="88" t="s">
        <v>114</v>
      </c>
      <c r="I57" s="89"/>
      <c r="K57" s="39"/>
    </row>
    <row r="58" spans="1:11" s="26" customFormat="1" ht="38.25">
      <c r="A58" s="74">
        <v>28</v>
      </c>
      <c r="B58" s="72" t="s">
        <v>154</v>
      </c>
      <c r="C58" s="95" t="s">
        <v>208</v>
      </c>
      <c r="D58" s="95" t="s">
        <v>28</v>
      </c>
      <c r="E58" s="85">
        <v>1410.41</v>
      </c>
      <c r="F58" s="85">
        <v>993.82</v>
      </c>
      <c r="G58" s="93">
        <v>0.285</v>
      </c>
      <c r="H58" s="88" t="s">
        <v>155</v>
      </c>
      <c r="I58" s="89">
        <v>1</v>
      </c>
      <c r="K58" s="39"/>
    </row>
    <row r="59" spans="1:11" s="26" customFormat="1" ht="25.5">
      <c r="A59" s="74">
        <v>29</v>
      </c>
      <c r="B59" s="72" t="s">
        <v>156</v>
      </c>
      <c r="C59" s="95" t="s">
        <v>208</v>
      </c>
      <c r="D59" s="95" t="s">
        <v>28</v>
      </c>
      <c r="E59" s="85">
        <v>1517.619</v>
      </c>
      <c r="F59" s="85">
        <v>368.17</v>
      </c>
      <c r="G59" s="93">
        <v>0.593</v>
      </c>
      <c r="H59" s="88" t="s">
        <v>157</v>
      </c>
      <c r="I59" s="89">
        <v>1</v>
      </c>
      <c r="K59" s="39"/>
    </row>
    <row r="60" spans="1:11" s="26" customFormat="1" ht="25.5">
      <c r="A60" s="74">
        <v>30</v>
      </c>
      <c r="B60" s="72" t="s">
        <v>158</v>
      </c>
      <c r="C60" s="95" t="s">
        <v>201</v>
      </c>
      <c r="D60" s="95" t="s">
        <v>27</v>
      </c>
      <c r="E60" s="85">
        <v>440.06</v>
      </c>
      <c r="F60" s="85">
        <v>430.76</v>
      </c>
      <c r="G60" s="93">
        <v>0.08</v>
      </c>
      <c r="H60" s="88" t="s">
        <v>124</v>
      </c>
      <c r="I60" s="89"/>
      <c r="K60" s="39"/>
    </row>
    <row r="61" spans="1:11" s="26" customFormat="1" ht="38.25">
      <c r="A61" s="74">
        <v>31</v>
      </c>
      <c r="B61" s="72" t="s">
        <v>159</v>
      </c>
      <c r="C61" s="95" t="s">
        <v>201</v>
      </c>
      <c r="D61" s="95" t="s">
        <v>207</v>
      </c>
      <c r="E61" s="85">
        <v>564.38</v>
      </c>
      <c r="F61" s="85">
        <v>84.69</v>
      </c>
      <c r="G61" s="93">
        <v>0.041</v>
      </c>
      <c r="H61" s="88" t="s">
        <v>132</v>
      </c>
      <c r="I61" s="89">
        <v>1</v>
      </c>
      <c r="K61" s="39"/>
    </row>
    <row r="62" spans="1:11" s="26" customFormat="1" ht="38.25">
      <c r="A62" s="74">
        <v>32</v>
      </c>
      <c r="B62" s="72" t="s">
        <v>160</v>
      </c>
      <c r="C62" s="95" t="s">
        <v>25</v>
      </c>
      <c r="D62" s="95" t="s">
        <v>27</v>
      </c>
      <c r="E62" s="85">
        <v>1040.88</v>
      </c>
      <c r="F62" s="85">
        <v>1033.07</v>
      </c>
      <c r="G62" s="93">
        <v>0.39</v>
      </c>
      <c r="H62" s="88" t="s">
        <v>161</v>
      </c>
      <c r="I62" s="89">
        <v>1</v>
      </c>
      <c r="K62" s="39"/>
    </row>
    <row r="63" spans="1:11" s="26" customFormat="1" ht="25.5">
      <c r="A63" s="74">
        <v>33</v>
      </c>
      <c r="B63" s="72" t="s">
        <v>162</v>
      </c>
      <c r="C63" s="95" t="s">
        <v>24</v>
      </c>
      <c r="D63" s="95" t="s">
        <v>27</v>
      </c>
      <c r="E63" s="85">
        <v>667.4</v>
      </c>
      <c r="F63" s="85">
        <v>659.59</v>
      </c>
      <c r="G63" s="93">
        <v>0.18</v>
      </c>
      <c r="H63" s="88" t="s">
        <v>163</v>
      </c>
      <c r="I63" s="89"/>
      <c r="K63" s="39"/>
    </row>
    <row r="64" spans="1:11" s="26" customFormat="1" ht="25.5">
      <c r="A64" s="74">
        <v>34</v>
      </c>
      <c r="B64" s="72" t="s">
        <v>164</v>
      </c>
      <c r="C64" s="95" t="s">
        <v>25</v>
      </c>
      <c r="D64" s="95" t="s">
        <v>27</v>
      </c>
      <c r="E64" s="85">
        <v>299.22</v>
      </c>
      <c r="F64" s="85">
        <v>280.97</v>
      </c>
      <c r="G64" s="93">
        <v>0.007</v>
      </c>
      <c r="H64" s="88" t="s">
        <v>118</v>
      </c>
      <c r="I64" s="89"/>
      <c r="K64" s="39"/>
    </row>
    <row r="65" spans="1:9" s="26" customFormat="1" ht="25.5">
      <c r="A65" s="74">
        <v>35</v>
      </c>
      <c r="B65" s="72" t="s">
        <v>165</v>
      </c>
      <c r="C65" s="87" t="s">
        <v>34</v>
      </c>
      <c r="D65" s="95" t="s">
        <v>28</v>
      </c>
      <c r="E65" s="85">
        <v>422.1</v>
      </c>
      <c r="F65" s="85">
        <v>81.69</v>
      </c>
      <c r="G65" s="93">
        <v>0.573</v>
      </c>
      <c r="H65" s="88" t="s">
        <v>108</v>
      </c>
      <c r="I65" s="89"/>
    </row>
    <row r="66" spans="1:9" s="26" customFormat="1" ht="25.5">
      <c r="A66" s="74">
        <v>36</v>
      </c>
      <c r="B66" s="72" t="s">
        <v>224</v>
      </c>
      <c r="C66" s="95" t="s">
        <v>192</v>
      </c>
      <c r="D66" s="95" t="s">
        <v>234</v>
      </c>
      <c r="E66" s="85">
        <v>420</v>
      </c>
      <c r="F66" s="85">
        <v>420</v>
      </c>
      <c r="G66" s="93">
        <v>0.385</v>
      </c>
      <c r="H66" s="88" t="s">
        <v>108</v>
      </c>
      <c r="I66" s="89"/>
    </row>
    <row r="67" spans="1:9" s="26" customFormat="1" ht="25.5">
      <c r="A67" s="74">
        <v>37</v>
      </c>
      <c r="B67" s="72" t="s">
        <v>225</v>
      </c>
      <c r="C67" s="87" t="s">
        <v>223</v>
      </c>
      <c r="D67" s="95" t="s">
        <v>234</v>
      </c>
      <c r="E67" s="103">
        <v>1000</v>
      </c>
      <c r="F67" s="104">
        <v>190</v>
      </c>
      <c r="G67" s="102">
        <v>0.19</v>
      </c>
      <c r="H67" s="101" t="s">
        <v>235</v>
      </c>
      <c r="I67" s="89">
        <v>1</v>
      </c>
    </row>
    <row r="68" spans="1:9" s="26" customFormat="1" ht="25.5">
      <c r="A68" s="74">
        <v>38</v>
      </c>
      <c r="B68" s="72" t="s">
        <v>226</v>
      </c>
      <c r="C68" s="87" t="s">
        <v>223</v>
      </c>
      <c r="D68" s="95" t="s">
        <v>234</v>
      </c>
      <c r="E68" s="103">
        <v>1300</v>
      </c>
      <c r="F68" s="104">
        <v>190</v>
      </c>
      <c r="G68" s="102">
        <v>0.7</v>
      </c>
      <c r="H68" s="101" t="s">
        <v>110</v>
      </c>
      <c r="I68" s="89"/>
    </row>
    <row r="69" spans="1:9" s="26" customFormat="1" ht="25.5">
      <c r="A69" s="74">
        <v>39</v>
      </c>
      <c r="B69" s="72" t="s">
        <v>227</v>
      </c>
      <c r="C69" s="87" t="s">
        <v>223</v>
      </c>
      <c r="D69" s="95" t="s">
        <v>234</v>
      </c>
      <c r="E69" s="103">
        <v>750</v>
      </c>
      <c r="F69" s="104">
        <v>185</v>
      </c>
      <c r="G69" s="102">
        <v>0.035</v>
      </c>
      <c r="H69" s="101" t="s">
        <v>236</v>
      </c>
      <c r="I69" s="89">
        <v>1</v>
      </c>
    </row>
    <row r="70" spans="1:9" s="26" customFormat="1" ht="25.5">
      <c r="A70" s="74">
        <v>40</v>
      </c>
      <c r="B70" s="72" t="s">
        <v>228</v>
      </c>
      <c r="C70" s="87" t="s">
        <v>223</v>
      </c>
      <c r="D70" s="95" t="s">
        <v>234</v>
      </c>
      <c r="E70" s="103">
        <v>800</v>
      </c>
      <c r="F70" s="104">
        <v>160</v>
      </c>
      <c r="G70" s="102">
        <v>0.2</v>
      </c>
      <c r="H70" s="101" t="s">
        <v>237</v>
      </c>
      <c r="I70" s="89"/>
    </row>
    <row r="71" spans="1:9" s="26" customFormat="1" ht="25.5">
      <c r="A71" s="74">
        <v>41</v>
      </c>
      <c r="B71" s="72" t="s">
        <v>229</v>
      </c>
      <c r="C71" s="87" t="s">
        <v>223</v>
      </c>
      <c r="D71" s="95" t="s">
        <v>234</v>
      </c>
      <c r="E71" s="103">
        <v>670</v>
      </c>
      <c r="F71" s="104">
        <v>160</v>
      </c>
      <c r="G71" s="102">
        <v>0.168</v>
      </c>
      <c r="H71" s="101" t="s">
        <v>238</v>
      </c>
      <c r="I71" s="89"/>
    </row>
    <row r="72" spans="1:9" s="26" customFormat="1" ht="25.5">
      <c r="A72" s="74">
        <v>42</v>
      </c>
      <c r="B72" s="72" t="s">
        <v>230</v>
      </c>
      <c r="C72" s="87" t="s">
        <v>223</v>
      </c>
      <c r="D72" s="95" t="s">
        <v>234</v>
      </c>
      <c r="E72" s="103">
        <v>350</v>
      </c>
      <c r="F72" s="104">
        <v>180</v>
      </c>
      <c r="G72" s="102">
        <v>0.02</v>
      </c>
      <c r="H72" s="101" t="s">
        <v>169</v>
      </c>
      <c r="I72" s="89"/>
    </row>
    <row r="73" spans="1:9" s="26" customFormat="1" ht="25.5">
      <c r="A73" s="74">
        <v>43</v>
      </c>
      <c r="B73" s="72" t="s">
        <v>231</v>
      </c>
      <c r="C73" s="87" t="s">
        <v>223</v>
      </c>
      <c r="D73" s="95" t="s">
        <v>234</v>
      </c>
      <c r="E73" s="103">
        <v>700</v>
      </c>
      <c r="F73" s="104">
        <v>210</v>
      </c>
      <c r="G73" s="102">
        <v>0.026</v>
      </c>
      <c r="H73" s="101" t="s">
        <v>239</v>
      </c>
      <c r="I73" s="89"/>
    </row>
    <row r="74" spans="1:9" s="26" customFormat="1" ht="25.5">
      <c r="A74" s="74">
        <v>44</v>
      </c>
      <c r="B74" s="72" t="s">
        <v>232</v>
      </c>
      <c r="C74" s="87" t="s">
        <v>223</v>
      </c>
      <c r="D74" s="95" t="s">
        <v>234</v>
      </c>
      <c r="E74" s="103">
        <v>480</v>
      </c>
      <c r="F74" s="104">
        <v>200</v>
      </c>
      <c r="G74" s="102">
        <v>0.025</v>
      </c>
      <c r="H74" s="101" t="s">
        <v>124</v>
      </c>
      <c r="I74" s="89"/>
    </row>
    <row r="75" spans="1:9" s="26" customFormat="1" ht="25.5">
      <c r="A75" s="74">
        <v>45</v>
      </c>
      <c r="B75" s="72" t="s">
        <v>233</v>
      </c>
      <c r="C75" s="87" t="s">
        <v>223</v>
      </c>
      <c r="D75" s="95" t="s">
        <v>234</v>
      </c>
      <c r="E75" s="103">
        <v>580</v>
      </c>
      <c r="F75" s="104">
        <v>200</v>
      </c>
      <c r="G75" s="102">
        <v>0.025</v>
      </c>
      <c r="H75" s="101" t="s">
        <v>238</v>
      </c>
      <c r="I75" s="89"/>
    </row>
    <row r="76" spans="1:9" s="26" customFormat="1" ht="25.5">
      <c r="A76" s="21"/>
      <c r="B76" s="22" t="s">
        <v>35</v>
      </c>
      <c r="C76" s="40" t="s">
        <v>212</v>
      </c>
      <c r="D76" s="40" t="s">
        <v>213</v>
      </c>
      <c r="E76" s="24">
        <v>6800</v>
      </c>
      <c r="F76" s="24">
        <v>6800</v>
      </c>
      <c r="G76" s="41"/>
      <c r="H76" s="41"/>
      <c r="I76" s="41"/>
    </row>
    <row r="77" spans="1:9" ht="12.75">
      <c r="A77" s="21"/>
      <c r="B77" s="22" t="s">
        <v>37</v>
      </c>
      <c r="C77" s="80"/>
      <c r="D77" s="51"/>
      <c r="E77" s="24">
        <f>SUM(E78:E97)</f>
        <v>93785.67199999999</v>
      </c>
      <c r="F77" s="24">
        <f>SUM(F78:F97)</f>
        <v>64193.01999999999</v>
      </c>
      <c r="G77" s="41"/>
      <c r="H77" s="41"/>
      <c r="I77" s="41"/>
    </row>
    <row r="78" spans="1:9" ht="38.25">
      <c r="A78" s="42">
        <v>1</v>
      </c>
      <c r="B78" s="45" t="s">
        <v>38</v>
      </c>
      <c r="C78" s="6" t="s">
        <v>39</v>
      </c>
      <c r="D78" s="6">
        <v>2014</v>
      </c>
      <c r="E78" s="32">
        <f>2733.04*0.8</f>
        <v>2186.4320000000002</v>
      </c>
      <c r="F78" s="32">
        <f>326*0.8</f>
        <v>260.8</v>
      </c>
      <c r="G78" s="43"/>
      <c r="H78" s="43"/>
      <c r="I78" s="43"/>
    </row>
    <row r="79" spans="1:9" ht="25.5">
      <c r="A79" s="42">
        <v>2</v>
      </c>
      <c r="B79" s="45" t="s">
        <v>40</v>
      </c>
      <c r="C79" s="6" t="s">
        <v>33</v>
      </c>
      <c r="D79" s="6">
        <v>2014</v>
      </c>
      <c r="E79" s="32">
        <f>6700*0</f>
        <v>0</v>
      </c>
      <c r="F79" s="32">
        <f>365*0</f>
        <v>0</v>
      </c>
      <c r="G79" s="43"/>
      <c r="H79" s="43"/>
      <c r="I79" s="43"/>
    </row>
    <row r="80" spans="1:9" ht="25.5">
      <c r="A80" s="42">
        <v>3</v>
      </c>
      <c r="B80" s="47" t="s">
        <v>41</v>
      </c>
      <c r="C80" s="44" t="s">
        <v>36</v>
      </c>
      <c r="D80" s="44" t="s">
        <v>27</v>
      </c>
      <c r="E80" s="32">
        <f>9240*0.78</f>
        <v>7207.2</v>
      </c>
      <c r="F80" s="32">
        <f>(240+9000)*0.78</f>
        <v>7207.2</v>
      </c>
      <c r="G80" s="43"/>
      <c r="H80" s="43"/>
      <c r="I80" s="43"/>
    </row>
    <row r="81" spans="1:9" ht="25.5">
      <c r="A81" s="42">
        <v>4</v>
      </c>
      <c r="B81" s="47" t="s">
        <v>42</v>
      </c>
      <c r="C81" s="44" t="s">
        <v>24</v>
      </c>
      <c r="D81" s="44" t="s">
        <v>25</v>
      </c>
      <c r="E81" s="32">
        <f>22000*0.78</f>
        <v>17160</v>
      </c>
      <c r="F81" s="32">
        <f>(22000)*0.78</f>
        <v>17160</v>
      </c>
      <c r="G81" s="43"/>
      <c r="H81" s="43"/>
      <c r="I81" s="43"/>
    </row>
    <row r="82" spans="1:9" ht="25.5">
      <c r="A82" s="42">
        <v>5</v>
      </c>
      <c r="B82" s="45" t="s">
        <v>43</v>
      </c>
      <c r="C82" s="44" t="s">
        <v>24</v>
      </c>
      <c r="D82" s="44" t="s">
        <v>24</v>
      </c>
      <c r="E82" s="32">
        <f>620*0.78</f>
        <v>483.6</v>
      </c>
      <c r="F82" s="32">
        <f>620*0.78</f>
        <v>483.6</v>
      </c>
      <c r="G82" s="43"/>
      <c r="H82" s="43"/>
      <c r="I82" s="43"/>
    </row>
    <row r="83" spans="1:9" ht="25.5">
      <c r="A83" s="42">
        <v>6</v>
      </c>
      <c r="B83" s="45" t="s">
        <v>44</v>
      </c>
      <c r="C83" s="44" t="s">
        <v>24</v>
      </c>
      <c r="D83" s="44" t="s">
        <v>27</v>
      </c>
      <c r="E83" s="32">
        <f>36863</f>
        <v>36863</v>
      </c>
      <c r="F83" s="32">
        <v>9205</v>
      </c>
      <c r="G83" s="43"/>
      <c r="H83" s="43"/>
      <c r="I83" s="43"/>
    </row>
    <row r="84" spans="1:9" ht="25.5">
      <c r="A84" s="42">
        <v>7</v>
      </c>
      <c r="B84" s="45" t="s">
        <v>45</v>
      </c>
      <c r="C84" s="44" t="s">
        <v>28</v>
      </c>
      <c r="D84" s="44" t="s">
        <v>28</v>
      </c>
      <c r="E84" s="32">
        <f>2300</f>
        <v>2300</v>
      </c>
      <c r="F84" s="32">
        <f>2300</f>
        <v>2300</v>
      </c>
      <c r="G84" s="43"/>
      <c r="H84" s="43"/>
      <c r="I84" s="43"/>
    </row>
    <row r="85" spans="1:9" ht="24.75" customHeight="1">
      <c r="A85" s="42">
        <v>8</v>
      </c>
      <c r="B85" s="45" t="s">
        <v>46</v>
      </c>
      <c r="C85" s="44" t="s">
        <v>28</v>
      </c>
      <c r="D85" s="44" t="s">
        <v>28</v>
      </c>
      <c r="E85" s="32">
        <f>115*0.78</f>
        <v>89.7</v>
      </c>
      <c r="F85" s="32">
        <f>115*0.78</f>
        <v>89.7</v>
      </c>
      <c r="G85" s="43"/>
      <c r="H85" s="43"/>
      <c r="I85" s="43"/>
    </row>
    <row r="86" spans="1:9" ht="25.5">
      <c r="A86" s="42">
        <v>9</v>
      </c>
      <c r="B86" s="46" t="s">
        <v>47</v>
      </c>
      <c r="C86" s="44" t="s">
        <v>48</v>
      </c>
      <c r="D86" s="44" t="s">
        <v>25</v>
      </c>
      <c r="E86" s="32">
        <f>284*0.78</f>
        <v>221.52</v>
      </c>
      <c r="F86" s="32">
        <f>280*0.78</f>
        <v>218.4</v>
      </c>
      <c r="G86" s="43"/>
      <c r="H86" s="43"/>
      <c r="I86" s="43"/>
    </row>
    <row r="87" spans="1:9" ht="25.5">
      <c r="A87" s="42">
        <v>10</v>
      </c>
      <c r="B87" s="46" t="s">
        <v>49</v>
      </c>
      <c r="C87" s="44" t="s">
        <v>48</v>
      </c>
      <c r="D87" s="44" t="s">
        <v>25</v>
      </c>
      <c r="E87" s="32">
        <f>295*0.78</f>
        <v>230.1</v>
      </c>
      <c r="F87" s="32">
        <f>290*0.78</f>
        <v>226.20000000000002</v>
      </c>
      <c r="G87" s="43"/>
      <c r="H87" s="43"/>
      <c r="I87" s="43"/>
    </row>
    <row r="88" spans="1:9" ht="38.25">
      <c r="A88" s="42">
        <v>11</v>
      </c>
      <c r="B88" s="47" t="s">
        <v>50</v>
      </c>
      <c r="C88" s="44" t="s">
        <v>24</v>
      </c>
      <c r="D88" s="44" t="s">
        <v>24</v>
      </c>
      <c r="E88" s="32">
        <v>63</v>
      </c>
      <c r="F88" s="32">
        <v>63</v>
      </c>
      <c r="G88" s="43"/>
      <c r="H88" s="43"/>
      <c r="I88" s="43"/>
    </row>
    <row r="89" spans="1:9" ht="38.25">
      <c r="A89" s="42">
        <v>12</v>
      </c>
      <c r="B89" s="47" t="s">
        <v>51</v>
      </c>
      <c r="C89" s="44" t="s">
        <v>24</v>
      </c>
      <c r="D89" s="44" t="s">
        <v>24</v>
      </c>
      <c r="E89" s="32">
        <v>59</v>
      </c>
      <c r="F89" s="32">
        <v>59</v>
      </c>
      <c r="G89" s="43"/>
      <c r="H89" s="43"/>
      <c r="I89" s="43"/>
    </row>
    <row r="90" spans="1:9" ht="25.5">
      <c r="A90" s="42">
        <v>13</v>
      </c>
      <c r="B90" s="47" t="s">
        <v>214</v>
      </c>
      <c r="C90" s="44" t="s">
        <v>27</v>
      </c>
      <c r="D90" s="44" t="s">
        <v>27</v>
      </c>
      <c r="E90" s="32">
        <f>550*0.78</f>
        <v>429</v>
      </c>
      <c r="F90" s="32">
        <f>550*0.78</f>
        <v>429</v>
      </c>
      <c r="G90" s="43"/>
      <c r="H90" s="43"/>
      <c r="I90" s="43"/>
    </row>
    <row r="91" spans="1:9" ht="25.5" customHeight="1">
      <c r="A91" s="42">
        <v>14</v>
      </c>
      <c r="B91" s="47" t="s">
        <v>52</v>
      </c>
      <c r="C91" s="44" t="s">
        <v>24</v>
      </c>
      <c r="D91" s="44" t="s">
        <v>24</v>
      </c>
      <c r="E91" s="32">
        <f>52*0.78</f>
        <v>40.56</v>
      </c>
      <c r="F91" s="32">
        <f>52*0.78</f>
        <v>40.56</v>
      </c>
      <c r="G91" s="43"/>
      <c r="H91" s="43"/>
      <c r="I91" s="43"/>
    </row>
    <row r="92" spans="1:9" ht="25.5" customHeight="1">
      <c r="A92" s="42">
        <v>15</v>
      </c>
      <c r="B92" s="45" t="s">
        <v>86</v>
      </c>
      <c r="C92" s="44" t="s">
        <v>25</v>
      </c>
      <c r="D92" s="44" t="s">
        <v>27</v>
      </c>
      <c r="E92" s="65">
        <f>550*0.78</f>
        <v>429</v>
      </c>
      <c r="F92" s="65">
        <f>550*0.78</f>
        <v>429</v>
      </c>
      <c r="G92" s="43"/>
      <c r="H92" s="43"/>
      <c r="I92" s="43"/>
    </row>
    <row r="93" spans="1:9" ht="25.5" customHeight="1">
      <c r="A93" s="42">
        <v>16</v>
      </c>
      <c r="B93" s="45" t="s">
        <v>87</v>
      </c>
      <c r="C93" s="44" t="s">
        <v>25</v>
      </c>
      <c r="D93" s="44" t="s">
        <v>27</v>
      </c>
      <c r="E93" s="65">
        <v>550</v>
      </c>
      <c r="F93" s="65">
        <v>550</v>
      </c>
      <c r="G93" s="43"/>
      <c r="H93" s="43"/>
      <c r="I93" s="43"/>
    </row>
    <row r="94" spans="1:9" ht="25.5" customHeight="1">
      <c r="A94" s="42">
        <v>17</v>
      </c>
      <c r="B94" s="47" t="s">
        <v>88</v>
      </c>
      <c r="C94" s="44" t="s">
        <v>25</v>
      </c>
      <c r="D94" s="44" t="s">
        <v>27</v>
      </c>
      <c r="E94" s="65">
        <f>3900*0.78</f>
        <v>3042</v>
      </c>
      <c r="F94" s="65">
        <f>3900*0.78</f>
        <v>3042</v>
      </c>
      <c r="G94" s="43"/>
      <c r="H94" s="43"/>
      <c r="I94" s="43"/>
    </row>
    <row r="95" spans="1:9" ht="25.5" customHeight="1">
      <c r="A95" s="42">
        <v>18</v>
      </c>
      <c r="B95" s="47" t="s">
        <v>89</v>
      </c>
      <c r="C95" s="44" t="s">
        <v>25</v>
      </c>
      <c r="D95" s="44" t="s">
        <v>27</v>
      </c>
      <c r="E95" s="65">
        <f>8396*0.78</f>
        <v>6548.88</v>
      </c>
      <c r="F95" s="65">
        <f>8396*0.78</f>
        <v>6548.88</v>
      </c>
      <c r="G95" s="43"/>
      <c r="H95" s="43"/>
      <c r="I95" s="43"/>
    </row>
    <row r="96" spans="1:9" ht="25.5" customHeight="1">
      <c r="A96" s="42">
        <v>19</v>
      </c>
      <c r="B96" s="46" t="s">
        <v>215</v>
      </c>
      <c r="C96" s="44" t="s">
        <v>27</v>
      </c>
      <c r="D96" s="44" t="s">
        <v>27</v>
      </c>
      <c r="E96" s="98">
        <f>20256*0.78</f>
        <v>15799.68</v>
      </c>
      <c r="F96" s="98">
        <f>20256*0.78</f>
        <v>15799.68</v>
      </c>
      <c r="G96" s="43"/>
      <c r="H96" s="43"/>
      <c r="I96" s="43"/>
    </row>
    <row r="97" spans="1:9" ht="25.5" customHeight="1">
      <c r="A97" s="42">
        <v>20</v>
      </c>
      <c r="B97" s="46" t="s">
        <v>220</v>
      </c>
      <c r="C97" s="44" t="s">
        <v>28</v>
      </c>
      <c r="D97" s="44" t="s">
        <v>27</v>
      </c>
      <c r="E97" s="98">
        <v>83</v>
      </c>
      <c r="F97" s="98">
        <v>81</v>
      </c>
      <c r="G97" s="43"/>
      <c r="H97" s="43"/>
      <c r="I97" s="43"/>
    </row>
    <row r="98" spans="1:9" ht="25.5" customHeight="1">
      <c r="A98" s="17" t="s">
        <v>53</v>
      </c>
      <c r="B98" s="48" t="s">
        <v>54</v>
      </c>
      <c r="C98" s="78"/>
      <c r="D98" s="78"/>
      <c r="E98" s="20">
        <f>E99+E152+E153</f>
        <v>187267.11000000004</v>
      </c>
      <c r="F98" s="20">
        <f>F99+F152+F153</f>
        <v>130504.94</v>
      </c>
      <c r="G98" s="19"/>
      <c r="H98" s="19"/>
      <c r="I98" s="19"/>
    </row>
    <row r="99" spans="1:9" s="49" customFormat="1" ht="12.75">
      <c r="A99" s="21"/>
      <c r="B99" s="22" t="s">
        <v>55</v>
      </c>
      <c r="C99" s="51"/>
      <c r="D99" s="51"/>
      <c r="E99" s="24">
        <f>SUM(E100:E152)</f>
        <v>60762.82000000001</v>
      </c>
      <c r="F99" s="24">
        <f>SUM(F100:F152)</f>
        <v>13685.71</v>
      </c>
      <c r="G99" s="25">
        <f>SUM(G100:G109)</f>
        <v>0.12000000000000001</v>
      </c>
      <c r="H99" s="23"/>
      <c r="I99" s="25">
        <v>7</v>
      </c>
    </row>
    <row r="100" spans="1:11" s="26" customFormat="1" ht="38.25">
      <c r="A100" s="74">
        <v>1</v>
      </c>
      <c r="B100" s="94" t="s">
        <v>174</v>
      </c>
      <c r="C100" s="95" t="s">
        <v>27</v>
      </c>
      <c r="D100" s="95" t="s">
        <v>27</v>
      </c>
      <c r="E100" s="84">
        <v>1823.12</v>
      </c>
      <c r="F100" s="84">
        <v>1815.74</v>
      </c>
      <c r="G100" s="90"/>
      <c r="H100" s="88"/>
      <c r="I100" s="89">
        <v>1</v>
      </c>
      <c r="K100" s="49"/>
    </row>
    <row r="101" spans="1:11" s="26" customFormat="1" ht="38.25">
      <c r="A101" s="74">
        <v>2</v>
      </c>
      <c r="B101" s="94" t="s">
        <v>175</v>
      </c>
      <c r="C101" s="95" t="s">
        <v>27</v>
      </c>
      <c r="D101" s="95" t="s">
        <v>192</v>
      </c>
      <c r="E101" s="85">
        <v>483.72</v>
      </c>
      <c r="F101" s="85">
        <v>454.25</v>
      </c>
      <c r="G101" s="93">
        <v>0.1</v>
      </c>
      <c r="H101" s="88" t="s">
        <v>110</v>
      </c>
      <c r="I101" s="95"/>
      <c r="K101" s="49"/>
    </row>
    <row r="102" spans="1:9" s="26" customFormat="1" ht="25.5">
      <c r="A102" s="74">
        <v>3</v>
      </c>
      <c r="B102" s="94" t="s">
        <v>176</v>
      </c>
      <c r="C102" s="95" t="s">
        <v>25</v>
      </c>
      <c r="D102" s="95" t="s">
        <v>27</v>
      </c>
      <c r="E102" s="85">
        <v>771.97</v>
      </c>
      <c r="F102" s="85">
        <v>771.97</v>
      </c>
      <c r="G102" s="93">
        <v>0.02</v>
      </c>
      <c r="H102" s="88" t="s">
        <v>177</v>
      </c>
      <c r="I102" s="95"/>
    </row>
    <row r="103" spans="1:9" s="26" customFormat="1" ht="25.5">
      <c r="A103" s="74">
        <v>4</v>
      </c>
      <c r="B103" s="94" t="s">
        <v>178</v>
      </c>
      <c r="C103" s="95" t="s">
        <v>208</v>
      </c>
      <c r="D103" s="87" t="s">
        <v>24</v>
      </c>
      <c r="E103" s="85">
        <v>649.86</v>
      </c>
      <c r="F103" s="86">
        <v>0</v>
      </c>
      <c r="G103" s="93"/>
      <c r="H103" s="88"/>
      <c r="I103" s="89">
        <v>1</v>
      </c>
    </row>
    <row r="104" spans="1:9" s="26" customFormat="1" ht="25.5">
      <c r="A104" s="74">
        <v>5</v>
      </c>
      <c r="B104" s="94" t="s">
        <v>179</v>
      </c>
      <c r="C104" s="95" t="s">
        <v>208</v>
      </c>
      <c r="D104" s="87" t="s">
        <v>24</v>
      </c>
      <c r="E104" s="85">
        <v>642.61</v>
      </c>
      <c r="F104" s="86">
        <v>1.42</v>
      </c>
      <c r="G104" s="93"/>
      <c r="H104" s="88"/>
      <c r="I104" s="89">
        <v>1</v>
      </c>
    </row>
    <row r="105" spans="1:9" s="26" customFormat="1" ht="25.5">
      <c r="A105" s="74">
        <v>6</v>
      </c>
      <c r="B105" s="94" t="s">
        <v>180</v>
      </c>
      <c r="C105" s="95" t="s">
        <v>208</v>
      </c>
      <c r="D105" s="87" t="s">
        <v>24</v>
      </c>
      <c r="E105" s="85">
        <v>707.99</v>
      </c>
      <c r="F105" s="86">
        <v>0.21</v>
      </c>
      <c r="G105" s="93"/>
      <c r="H105" s="88"/>
      <c r="I105" s="89">
        <v>1</v>
      </c>
    </row>
    <row r="106" spans="1:9" s="26" customFormat="1" ht="25.5">
      <c r="A106" s="74">
        <v>7</v>
      </c>
      <c r="B106" s="94" t="s">
        <v>181</v>
      </c>
      <c r="C106" s="87" t="s">
        <v>34</v>
      </c>
      <c r="D106" s="95" t="s">
        <v>24</v>
      </c>
      <c r="E106" s="85">
        <v>1847.97</v>
      </c>
      <c r="F106" s="86">
        <v>34.3</v>
      </c>
      <c r="G106" s="93"/>
      <c r="H106" s="88"/>
      <c r="I106" s="89">
        <v>1</v>
      </c>
    </row>
    <row r="107" spans="1:9" s="26" customFormat="1" ht="25.5">
      <c r="A107" s="74">
        <v>8</v>
      </c>
      <c r="B107" s="94" t="s">
        <v>182</v>
      </c>
      <c r="C107" s="95" t="s">
        <v>208</v>
      </c>
      <c r="D107" s="95" t="s">
        <v>24</v>
      </c>
      <c r="E107" s="85">
        <v>1718.8</v>
      </c>
      <c r="F107" s="86">
        <v>0.65</v>
      </c>
      <c r="G107" s="93"/>
      <c r="H107" s="88"/>
      <c r="I107" s="89">
        <v>1</v>
      </c>
    </row>
    <row r="108" spans="1:9" s="26" customFormat="1" ht="25.5">
      <c r="A108" s="74">
        <v>9</v>
      </c>
      <c r="B108" s="94" t="s">
        <v>183</v>
      </c>
      <c r="C108" s="95" t="s">
        <v>27</v>
      </c>
      <c r="D108" s="95" t="s">
        <v>27</v>
      </c>
      <c r="E108" s="85">
        <v>2184.22</v>
      </c>
      <c r="F108" s="86">
        <v>2171.47</v>
      </c>
      <c r="G108" s="93"/>
      <c r="H108" s="88"/>
      <c r="I108" s="89">
        <v>1</v>
      </c>
    </row>
    <row r="109" spans="1:9" s="26" customFormat="1" ht="25.5">
      <c r="A109" s="74">
        <v>10</v>
      </c>
      <c r="B109" s="94" t="s">
        <v>184</v>
      </c>
      <c r="C109" s="95" t="s">
        <v>27</v>
      </c>
      <c r="D109" s="95" t="s">
        <v>27</v>
      </c>
      <c r="E109" s="85">
        <v>825.58</v>
      </c>
      <c r="F109" s="86">
        <v>812.83</v>
      </c>
      <c r="G109" s="93"/>
      <c r="H109" s="88"/>
      <c r="I109" s="89">
        <v>1</v>
      </c>
    </row>
    <row r="110" spans="1:9" s="26" customFormat="1" ht="25.5">
      <c r="A110" s="74">
        <v>11</v>
      </c>
      <c r="B110" s="94" t="s">
        <v>185</v>
      </c>
      <c r="C110" s="95" t="s">
        <v>27</v>
      </c>
      <c r="D110" s="95" t="s">
        <v>192</v>
      </c>
      <c r="E110" s="85">
        <v>812.84</v>
      </c>
      <c r="F110" s="85">
        <v>812.84</v>
      </c>
      <c r="G110" s="93"/>
      <c r="H110" s="88"/>
      <c r="I110" s="89">
        <v>1</v>
      </c>
    </row>
    <row r="111" spans="1:9" s="26" customFormat="1" ht="25.5">
      <c r="A111" s="74">
        <v>12</v>
      </c>
      <c r="B111" s="94" t="s">
        <v>186</v>
      </c>
      <c r="C111" s="95" t="s">
        <v>208</v>
      </c>
      <c r="D111" s="95" t="s">
        <v>209</v>
      </c>
      <c r="E111" s="85">
        <v>1224.96</v>
      </c>
      <c r="F111" s="86">
        <v>0</v>
      </c>
      <c r="G111" s="93"/>
      <c r="H111" s="88"/>
      <c r="I111" s="89">
        <v>1</v>
      </c>
    </row>
    <row r="112" spans="1:9" s="26" customFormat="1" ht="25.5">
      <c r="A112" s="74">
        <v>13</v>
      </c>
      <c r="B112" s="94" t="s">
        <v>187</v>
      </c>
      <c r="C112" s="95" t="s">
        <v>208</v>
      </c>
      <c r="D112" s="95" t="s">
        <v>26</v>
      </c>
      <c r="E112" s="85">
        <v>1603.77</v>
      </c>
      <c r="F112" s="86">
        <v>0</v>
      </c>
      <c r="G112" s="93"/>
      <c r="H112" s="88"/>
      <c r="I112" s="89">
        <v>1</v>
      </c>
    </row>
    <row r="113" spans="1:9" s="26" customFormat="1" ht="38.25">
      <c r="A113" s="74">
        <v>14</v>
      </c>
      <c r="B113" s="94" t="s">
        <v>188</v>
      </c>
      <c r="C113" s="95" t="s">
        <v>25</v>
      </c>
      <c r="D113" s="95" t="s">
        <v>27</v>
      </c>
      <c r="E113" s="85">
        <v>683.4</v>
      </c>
      <c r="F113" s="85">
        <v>676.73</v>
      </c>
      <c r="G113" s="93">
        <v>0.3</v>
      </c>
      <c r="H113" s="88" t="s">
        <v>118</v>
      </c>
      <c r="I113" s="89"/>
    </row>
    <row r="114" spans="1:9" s="26" customFormat="1" ht="38.25">
      <c r="A114" s="74">
        <v>15</v>
      </c>
      <c r="B114" s="94" t="s">
        <v>193</v>
      </c>
      <c r="C114" s="95" t="s">
        <v>25</v>
      </c>
      <c r="D114" s="95" t="s">
        <v>25</v>
      </c>
      <c r="E114" s="85">
        <v>221.51</v>
      </c>
      <c r="F114" s="85">
        <v>221.51</v>
      </c>
      <c r="G114" s="93">
        <v>0.001</v>
      </c>
      <c r="H114" s="88" t="s">
        <v>100</v>
      </c>
      <c r="I114" s="89"/>
    </row>
    <row r="115" spans="1:9" s="26" customFormat="1" ht="38.25">
      <c r="A115" s="74">
        <v>16</v>
      </c>
      <c r="B115" s="94" t="s">
        <v>194</v>
      </c>
      <c r="C115" s="95" t="s">
        <v>25</v>
      </c>
      <c r="D115" s="95" t="s">
        <v>25</v>
      </c>
      <c r="E115" s="85">
        <v>219.88</v>
      </c>
      <c r="F115" s="85">
        <v>219.88</v>
      </c>
      <c r="G115" s="93">
        <v>0.001</v>
      </c>
      <c r="H115" s="88" t="s">
        <v>100</v>
      </c>
      <c r="I115" s="89"/>
    </row>
    <row r="116" spans="1:9" s="26" customFormat="1" ht="38.25">
      <c r="A116" s="74">
        <v>17</v>
      </c>
      <c r="B116" s="94" t="s">
        <v>195</v>
      </c>
      <c r="C116" s="95" t="s">
        <v>25</v>
      </c>
      <c r="D116" s="95" t="s">
        <v>25</v>
      </c>
      <c r="E116" s="85">
        <v>222.78</v>
      </c>
      <c r="F116" s="85">
        <v>222.78</v>
      </c>
      <c r="G116" s="93">
        <v>0.001</v>
      </c>
      <c r="H116" s="88" t="s">
        <v>100</v>
      </c>
      <c r="I116" s="89"/>
    </row>
    <row r="117" spans="1:9" s="26" customFormat="1" ht="38.25">
      <c r="A117" s="74">
        <v>18</v>
      </c>
      <c r="B117" s="72" t="s">
        <v>166</v>
      </c>
      <c r="C117" s="95" t="s">
        <v>208</v>
      </c>
      <c r="D117" s="95" t="s">
        <v>207</v>
      </c>
      <c r="E117" s="85">
        <v>974.5</v>
      </c>
      <c r="F117" s="85">
        <v>467.08</v>
      </c>
      <c r="G117" s="93">
        <v>0.548</v>
      </c>
      <c r="H117" s="88" t="s">
        <v>167</v>
      </c>
      <c r="I117" s="89"/>
    </row>
    <row r="118" spans="1:9" s="26" customFormat="1" ht="38.25">
      <c r="A118" s="74">
        <v>19</v>
      </c>
      <c r="B118" s="94" t="s">
        <v>168</v>
      </c>
      <c r="C118" s="87" t="s">
        <v>24</v>
      </c>
      <c r="D118" s="95" t="s">
        <v>27</v>
      </c>
      <c r="E118" s="85">
        <v>1310.59</v>
      </c>
      <c r="F118" s="85">
        <v>1305.05</v>
      </c>
      <c r="G118" s="93">
        <v>0.7</v>
      </c>
      <c r="H118" s="88" t="s">
        <v>169</v>
      </c>
      <c r="I118" s="95"/>
    </row>
    <row r="119" spans="1:9" s="26" customFormat="1" ht="51">
      <c r="A119" s="74">
        <v>20</v>
      </c>
      <c r="B119" s="72" t="s">
        <v>170</v>
      </c>
      <c r="C119" s="87" t="s">
        <v>24</v>
      </c>
      <c r="D119" s="95" t="s">
        <v>27</v>
      </c>
      <c r="E119" s="85">
        <v>643.15</v>
      </c>
      <c r="F119" s="85">
        <v>638.85</v>
      </c>
      <c r="G119" s="93">
        <v>0.16</v>
      </c>
      <c r="H119" s="88" t="s">
        <v>171</v>
      </c>
      <c r="I119" s="89"/>
    </row>
    <row r="120" spans="1:9" s="26" customFormat="1" ht="38.25">
      <c r="A120" s="74">
        <v>21</v>
      </c>
      <c r="B120" s="72" t="s">
        <v>172</v>
      </c>
      <c r="C120" s="95" t="s">
        <v>208</v>
      </c>
      <c r="D120" s="95" t="s">
        <v>28</v>
      </c>
      <c r="E120" s="85">
        <v>1335.81</v>
      </c>
      <c r="F120" s="85">
        <v>972.81</v>
      </c>
      <c r="G120" s="93">
        <v>1.19</v>
      </c>
      <c r="H120" s="88" t="s">
        <v>141</v>
      </c>
      <c r="I120" s="89"/>
    </row>
    <row r="121" spans="1:9" s="26" customFormat="1" ht="38.25">
      <c r="A121" s="74">
        <v>22</v>
      </c>
      <c r="B121" s="72" t="s">
        <v>173</v>
      </c>
      <c r="C121" s="95" t="s">
        <v>25</v>
      </c>
      <c r="D121" s="95" t="s">
        <v>27</v>
      </c>
      <c r="E121" s="85">
        <v>578.79</v>
      </c>
      <c r="F121" s="85">
        <v>555.34</v>
      </c>
      <c r="G121" s="93">
        <v>0.013</v>
      </c>
      <c r="H121" s="88" t="s">
        <v>161</v>
      </c>
      <c r="I121" s="89">
        <v>1</v>
      </c>
    </row>
    <row r="122" spans="1:9" s="26" customFormat="1" ht="38.25">
      <c r="A122" s="74">
        <v>23</v>
      </c>
      <c r="B122" s="72" t="s">
        <v>240</v>
      </c>
      <c r="C122" s="87" t="s">
        <v>223</v>
      </c>
      <c r="D122" s="95" t="s">
        <v>234</v>
      </c>
      <c r="E122" s="85">
        <v>1295</v>
      </c>
      <c r="F122" s="85">
        <v>45</v>
      </c>
      <c r="G122" s="93"/>
      <c r="H122" s="88"/>
      <c r="I122" s="89">
        <v>1</v>
      </c>
    </row>
    <row r="123" spans="1:9" s="26" customFormat="1" ht="38.25">
      <c r="A123" s="74">
        <v>24</v>
      </c>
      <c r="B123" s="72" t="s">
        <v>241</v>
      </c>
      <c r="C123" s="87" t="s">
        <v>223</v>
      </c>
      <c r="D123" s="95" t="s">
        <v>234</v>
      </c>
      <c r="E123" s="85">
        <v>1280</v>
      </c>
      <c r="F123" s="85">
        <v>30</v>
      </c>
      <c r="G123" s="93"/>
      <c r="H123" s="88"/>
      <c r="I123" s="89">
        <v>1</v>
      </c>
    </row>
    <row r="124" spans="1:9" s="26" customFormat="1" ht="38.25">
      <c r="A124" s="74">
        <v>25</v>
      </c>
      <c r="B124" s="72" t="s">
        <v>242</v>
      </c>
      <c r="C124" s="87" t="s">
        <v>223</v>
      </c>
      <c r="D124" s="95" t="s">
        <v>234</v>
      </c>
      <c r="E124" s="85">
        <v>530</v>
      </c>
      <c r="F124" s="85">
        <v>30</v>
      </c>
      <c r="G124" s="93"/>
      <c r="H124" s="88"/>
      <c r="I124" s="89">
        <v>1</v>
      </c>
    </row>
    <row r="125" spans="1:9" s="26" customFormat="1" ht="38.25">
      <c r="A125" s="74">
        <v>26</v>
      </c>
      <c r="B125" s="72" t="s">
        <v>243</v>
      </c>
      <c r="C125" s="87" t="s">
        <v>223</v>
      </c>
      <c r="D125" s="95" t="s">
        <v>234</v>
      </c>
      <c r="E125" s="85">
        <v>1230</v>
      </c>
      <c r="F125" s="85">
        <v>30</v>
      </c>
      <c r="G125" s="93"/>
      <c r="H125" s="88"/>
      <c r="I125" s="89">
        <v>1</v>
      </c>
    </row>
    <row r="126" spans="1:9" s="26" customFormat="1" ht="38.25">
      <c r="A126" s="74">
        <v>27</v>
      </c>
      <c r="B126" s="72" t="s">
        <v>244</v>
      </c>
      <c r="C126" s="87" t="s">
        <v>223</v>
      </c>
      <c r="D126" s="95" t="s">
        <v>234</v>
      </c>
      <c r="E126" s="85">
        <v>1230</v>
      </c>
      <c r="F126" s="85">
        <v>30</v>
      </c>
      <c r="G126" s="93"/>
      <c r="H126" s="88"/>
      <c r="I126" s="89">
        <v>1</v>
      </c>
    </row>
    <row r="127" spans="1:9" s="26" customFormat="1" ht="38.25">
      <c r="A127" s="74">
        <v>28</v>
      </c>
      <c r="B127" s="72" t="s">
        <v>245</v>
      </c>
      <c r="C127" s="87" t="s">
        <v>223</v>
      </c>
      <c r="D127" s="95" t="s">
        <v>234</v>
      </c>
      <c r="E127" s="85">
        <v>1280</v>
      </c>
      <c r="F127" s="85">
        <v>30</v>
      </c>
      <c r="G127" s="93"/>
      <c r="H127" s="88"/>
      <c r="I127" s="89">
        <v>1</v>
      </c>
    </row>
    <row r="128" spans="1:9" s="26" customFormat="1" ht="38.25">
      <c r="A128" s="74">
        <v>29</v>
      </c>
      <c r="B128" s="72" t="s">
        <v>246</v>
      </c>
      <c r="C128" s="87" t="s">
        <v>223</v>
      </c>
      <c r="D128" s="95" t="s">
        <v>234</v>
      </c>
      <c r="E128" s="85">
        <v>530</v>
      </c>
      <c r="F128" s="85">
        <v>30</v>
      </c>
      <c r="G128" s="93"/>
      <c r="H128" s="88"/>
      <c r="I128" s="89">
        <v>1</v>
      </c>
    </row>
    <row r="129" spans="1:9" s="26" customFormat="1" ht="51">
      <c r="A129" s="74">
        <v>30</v>
      </c>
      <c r="B129" s="72" t="s">
        <v>247</v>
      </c>
      <c r="C129" s="87" t="s">
        <v>223</v>
      </c>
      <c r="D129" s="95" t="s">
        <v>234</v>
      </c>
      <c r="E129" s="85">
        <v>4570</v>
      </c>
      <c r="F129" s="85">
        <v>130</v>
      </c>
      <c r="G129" s="93">
        <v>0.3</v>
      </c>
      <c r="H129" s="88" t="s">
        <v>248</v>
      </c>
      <c r="I129" s="89"/>
    </row>
    <row r="130" spans="1:9" s="26" customFormat="1" ht="51">
      <c r="A130" s="74">
        <v>31</v>
      </c>
      <c r="B130" s="72" t="s">
        <v>249</v>
      </c>
      <c r="C130" s="87" t="s">
        <v>223</v>
      </c>
      <c r="D130" s="95" t="s">
        <v>234</v>
      </c>
      <c r="E130" s="85">
        <v>360</v>
      </c>
      <c r="F130" s="85">
        <v>10</v>
      </c>
      <c r="G130" s="93"/>
      <c r="H130" s="88" t="s">
        <v>250</v>
      </c>
      <c r="I130" s="89"/>
    </row>
    <row r="131" spans="1:9" s="26" customFormat="1" ht="51">
      <c r="A131" s="74">
        <v>32</v>
      </c>
      <c r="B131" s="72" t="s">
        <v>251</v>
      </c>
      <c r="C131" s="87" t="s">
        <v>223</v>
      </c>
      <c r="D131" s="95" t="s">
        <v>234</v>
      </c>
      <c r="E131" s="85">
        <v>3510</v>
      </c>
      <c r="F131" s="85">
        <v>10</v>
      </c>
      <c r="G131" s="93"/>
      <c r="H131" s="88" t="s">
        <v>252</v>
      </c>
      <c r="I131" s="89"/>
    </row>
    <row r="132" spans="1:9" s="26" customFormat="1" ht="51">
      <c r="A132" s="74">
        <v>33</v>
      </c>
      <c r="B132" s="72" t="s">
        <v>253</v>
      </c>
      <c r="C132" s="87" t="s">
        <v>223</v>
      </c>
      <c r="D132" s="95" t="s">
        <v>234</v>
      </c>
      <c r="E132" s="85">
        <v>3110</v>
      </c>
      <c r="F132" s="85">
        <v>10</v>
      </c>
      <c r="G132" s="93"/>
      <c r="H132" s="88" t="s">
        <v>254</v>
      </c>
      <c r="I132" s="89"/>
    </row>
    <row r="133" spans="1:9" s="26" customFormat="1" ht="38.25">
      <c r="A133" s="74">
        <v>34</v>
      </c>
      <c r="B133" s="72" t="s">
        <v>255</v>
      </c>
      <c r="C133" s="87" t="s">
        <v>223</v>
      </c>
      <c r="D133" s="95" t="s">
        <v>234</v>
      </c>
      <c r="E133" s="85">
        <v>3510</v>
      </c>
      <c r="F133" s="85">
        <v>10</v>
      </c>
      <c r="G133" s="93"/>
      <c r="H133" s="88" t="s">
        <v>252</v>
      </c>
      <c r="I133" s="89"/>
    </row>
    <row r="134" spans="1:9" s="26" customFormat="1" ht="38.25">
      <c r="A134" s="74">
        <v>35</v>
      </c>
      <c r="B134" s="72" t="s">
        <v>256</v>
      </c>
      <c r="C134" s="87" t="s">
        <v>223</v>
      </c>
      <c r="D134" s="95" t="s">
        <v>234</v>
      </c>
      <c r="E134" s="85">
        <v>1710</v>
      </c>
      <c r="F134" s="85">
        <v>10</v>
      </c>
      <c r="G134" s="93"/>
      <c r="H134" s="88" t="s">
        <v>257</v>
      </c>
      <c r="I134" s="89"/>
    </row>
    <row r="135" spans="1:9" s="26" customFormat="1" ht="51">
      <c r="A135" s="74">
        <v>36</v>
      </c>
      <c r="B135" s="72" t="s">
        <v>258</v>
      </c>
      <c r="C135" s="87" t="s">
        <v>223</v>
      </c>
      <c r="D135" s="95" t="s">
        <v>234</v>
      </c>
      <c r="E135" s="85">
        <v>710</v>
      </c>
      <c r="F135" s="85">
        <v>10</v>
      </c>
      <c r="G135" s="93"/>
      <c r="H135" s="88" t="s">
        <v>259</v>
      </c>
      <c r="I135" s="89"/>
    </row>
    <row r="136" spans="1:9" s="26" customFormat="1" ht="51">
      <c r="A136" s="74">
        <v>37</v>
      </c>
      <c r="B136" s="72" t="s">
        <v>260</v>
      </c>
      <c r="C136" s="87" t="s">
        <v>223</v>
      </c>
      <c r="D136" s="95" t="s">
        <v>234</v>
      </c>
      <c r="E136" s="85">
        <v>410</v>
      </c>
      <c r="F136" s="85">
        <v>10</v>
      </c>
      <c r="G136" s="93"/>
      <c r="H136" s="88" t="s">
        <v>250</v>
      </c>
      <c r="I136" s="89"/>
    </row>
    <row r="137" spans="1:9" s="26" customFormat="1" ht="51">
      <c r="A137" s="74">
        <v>38</v>
      </c>
      <c r="B137" s="72" t="s">
        <v>261</v>
      </c>
      <c r="C137" s="87" t="s">
        <v>223</v>
      </c>
      <c r="D137" s="95" t="s">
        <v>234</v>
      </c>
      <c r="E137" s="85">
        <v>250</v>
      </c>
      <c r="F137" s="85">
        <v>10</v>
      </c>
      <c r="G137" s="93"/>
      <c r="H137" s="88" t="s">
        <v>262</v>
      </c>
      <c r="I137" s="89"/>
    </row>
    <row r="138" spans="1:9" s="26" customFormat="1" ht="38.25">
      <c r="A138" s="74">
        <v>39</v>
      </c>
      <c r="B138" s="72" t="s">
        <v>263</v>
      </c>
      <c r="C138" s="87" t="s">
        <v>223</v>
      </c>
      <c r="D138" s="95" t="s">
        <v>234</v>
      </c>
      <c r="E138" s="85">
        <v>1400</v>
      </c>
      <c r="F138" s="85">
        <v>195</v>
      </c>
      <c r="G138" s="93"/>
      <c r="H138" s="88" t="s">
        <v>257</v>
      </c>
      <c r="I138" s="89"/>
    </row>
    <row r="139" spans="1:9" s="26" customFormat="1" ht="51">
      <c r="A139" s="74">
        <v>40</v>
      </c>
      <c r="B139" s="72" t="s">
        <v>264</v>
      </c>
      <c r="C139" s="87" t="s">
        <v>223</v>
      </c>
      <c r="D139" s="95" t="s">
        <v>234</v>
      </c>
      <c r="E139" s="85">
        <v>420</v>
      </c>
      <c r="F139" s="85">
        <v>130</v>
      </c>
      <c r="G139" s="93">
        <v>0.045</v>
      </c>
      <c r="H139" s="88" t="s">
        <v>124</v>
      </c>
      <c r="I139" s="89"/>
    </row>
    <row r="140" spans="1:9" s="26" customFormat="1" ht="38.25">
      <c r="A140" s="74">
        <v>41</v>
      </c>
      <c r="B140" s="72" t="s">
        <v>265</v>
      </c>
      <c r="C140" s="87" t="s">
        <v>223</v>
      </c>
      <c r="D140" s="95" t="s">
        <v>234</v>
      </c>
      <c r="E140" s="85">
        <v>610</v>
      </c>
      <c r="F140" s="85">
        <v>10</v>
      </c>
      <c r="G140" s="93"/>
      <c r="H140" s="88" t="s">
        <v>266</v>
      </c>
      <c r="I140" s="89"/>
    </row>
    <row r="141" spans="1:9" s="26" customFormat="1" ht="63.75">
      <c r="A141" s="74">
        <v>42</v>
      </c>
      <c r="B141" s="72" t="s">
        <v>267</v>
      </c>
      <c r="C141" s="87" t="s">
        <v>223</v>
      </c>
      <c r="D141" s="95" t="s">
        <v>234</v>
      </c>
      <c r="E141" s="85">
        <v>610</v>
      </c>
      <c r="F141" s="85">
        <v>10</v>
      </c>
      <c r="G141" s="93"/>
      <c r="H141" s="88" t="s">
        <v>266</v>
      </c>
      <c r="I141" s="89"/>
    </row>
    <row r="142" spans="1:9" s="26" customFormat="1" ht="38.25">
      <c r="A142" s="74">
        <v>43</v>
      </c>
      <c r="B142" s="72" t="s">
        <v>268</v>
      </c>
      <c r="C142" s="87" t="s">
        <v>223</v>
      </c>
      <c r="D142" s="95" t="s">
        <v>234</v>
      </c>
      <c r="E142" s="85">
        <v>640</v>
      </c>
      <c r="F142" s="85">
        <v>205</v>
      </c>
      <c r="G142" s="93">
        <v>0.21</v>
      </c>
      <c r="H142" s="88" t="s">
        <v>108</v>
      </c>
      <c r="I142" s="89"/>
    </row>
    <row r="143" spans="1:9" s="26" customFormat="1" ht="38.25">
      <c r="A143" s="74">
        <v>44</v>
      </c>
      <c r="B143" s="72" t="s">
        <v>269</v>
      </c>
      <c r="C143" s="87" t="s">
        <v>223</v>
      </c>
      <c r="D143" s="95" t="s">
        <v>234</v>
      </c>
      <c r="E143" s="85">
        <v>800</v>
      </c>
      <c r="F143" s="85">
        <v>205</v>
      </c>
      <c r="G143" s="93">
        <v>0.225</v>
      </c>
      <c r="H143" s="88" t="s">
        <v>270</v>
      </c>
      <c r="I143" s="89"/>
    </row>
    <row r="144" spans="1:9" s="26" customFormat="1" ht="51">
      <c r="A144" s="74">
        <v>45</v>
      </c>
      <c r="B144" s="72" t="s">
        <v>271</v>
      </c>
      <c r="C144" s="87" t="s">
        <v>223</v>
      </c>
      <c r="D144" s="95" t="s">
        <v>234</v>
      </c>
      <c r="E144" s="85">
        <v>3110</v>
      </c>
      <c r="F144" s="85">
        <v>10</v>
      </c>
      <c r="G144" s="93"/>
      <c r="H144" s="88" t="s">
        <v>254</v>
      </c>
      <c r="I144" s="89"/>
    </row>
    <row r="145" spans="1:9" s="26" customFormat="1" ht="51">
      <c r="A145" s="74">
        <v>46</v>
      </c>
      <c r="B145" s="72" t="s">
        <v>272</v>
      </c>
      <c r="C145" s="87" t="s">
        <v>223</v>
      </c>
      <c r="D145" s="95" t="s">
        <v>234</v>
      </c>
      <c r="E145" s="85">
        <v>1810</v>
      </c>
      <c r="F145" s="85">
        <v>10</v>
      </c>
      <c r="G145" s="93"/>
      <c r="H145" s="88" t="s">
        <v>257</v>
      </c>
      <c r="I145" s="89"/>
    </row>
    <row r="146" spans="1:9" s="26" customFormat="1" ht="51">
      <c r="A146" s="74">
        <v>47</v>
      </c>
      <c r="B146" s="72" t="s">
        <v>273</v>
      </c>
      <c r="C146" s="87" t="s">
        <v>223</v>
      </c>
      <c r="D146" s="95" t="s">
        <v>234</v>
      </c>
      <c r="E146" s="85">
        <v>530</v>
      </c>
      <c r="F146" s="85">
        <v>10</v>
      </c>
      <c r="G146" s="93"/>
      <c r="H146" s="88" t="s">
        <v>274</v>
      </c>
      <c r="I146" s="89"/>
    </row>
    <row r="147" spans="1:9" s="26" customFormat="1" ht="51">
      <c r="A147" s="74">
        <v>48</v>
      </c>
      <c r="B147" s="72" t="s">
        <v>275</v>
      </c>
      <c r="C147" s="87" t="s">
        <v>223</v>
      </c>
      <c r="D147" s="95" t="s">
        <v>234</v>
      </c>
      <c r="E147" s="85">
        <v>360</v>
      </c>
      <c r="F147" s="85">
        <v>10</v>
      </c>
      <c r="G147" s="93"/>
      <c r="H147" s="88" t="s">
        <v>276</v>
      </c>
      <c r="I147" s="89"/>
    </row>
    <row r="148" spans="1:9" s="26" customFormat="1" ht="63.75">
      <c r="A148" s="74">
        <v>49</v>
      </c>
      <c r="B148" s="72" t="s">
        <v>277</v>
      </c>
      <c r="C148" s="87" t="s">
        <v>223</v>
      </c>
      <c r="D148" s="95" t="s">
        <v>234</v>
      </c>
      <c r="E148" s="85">
        <v>1800</v>
      </c>
      <c r="F148" s="85">
        <v>190</v>
      </c>
      <c r="G148" s="93">
        <v>0.05</v>
      </c>
      <c r="H148" s="88" t="s">
        <v>171</v>
      </c>
      <c r="I148" s="89">
        <v>1</v>
      </c>
    </row>
    <row r="149" spans="1:9" s="26" customFormat="1" ht="38.25">
      <c r="A149" s="74">
        <v>50</v>
      </c>
      <c r="B149" s="72" t="s">
        <v>278</v>
      </c>
      <c r="C149" s="87" t="s">
        <v>223</v>
      </c>
      <c r="D149" s="95" t="s">
        <v>234</v>
      </c>
      <c r="E149" s="85">
        <v>355</v>
      </c>
      <c r="F149" s="85">
        <v>45</v>
      </c>
      <c r="G149" s="93"/>
      <c r="H149" s="88"/>
      <c r="I149" s="89">
        <v>1</v>
      </c>
    </row>
    <row r="150" spans="1:9" s="26" customFormat="1" ht="51">
      <c r="A150" s="74">
        <v>51</v>
      </c>
      <c r="B150" s="72" t="s">
        <v>279</v>
      </c>
      <c r="C150" s="87" t="s">
        <v>223</v>
      </c>
      <c r="D150" s="95" t="s">
        <v>234</v>
      </c>
      <c r="E150" s="85">
        <v>160</v>
      </c>
      <c r="F150" s="85">
        <v>10</v>
      </c>
      <c r="G150" s="93"/>
      <c r="H150" s="88" t="s">
        <v>280</v>
      </c>
      <c r="I150" s="89"/>
    </row>
    <row r="151" spans="1:9" s="26" customFormat="1" ht="38.25">
      <c r="A151" s="74">
        <v>52</v>
      </c>
      <c r="B151" s="72" t="s">
        <v>281</v>
      </c>
      <c r="C151" s="87" t="s">
        <v>223</v>
      </c>
      <c r="D151" s="95" t="s">
        <v>234</v>
      </c>
      <c r="E151" s="85">
        <v>510</v>
      </c>
      <c r="F151" s="85">
        <v>10</v>
      </c>
      <c r="G151" s="93"/>
      <c r="H151" s="88" t="s">
        <v>276</v>
      </c>
      <c r="I151" s="89"/>
    </row>
    <row r="152" spans="1:9" s="26" customFormat="1" ht="51">
      <c r="A152" s="74">
        <v>53</v>
      </c>
      <c r="B152" s="72" t="s">
        <v>282</v>
      </c>
      <c r="C152" s="87" t="s">
        <v>223</v>
      </c>
      <c r="D152" s="95" t="s">
        <v>234</v>
      </c>
      <c r="E152" s="85">
        <v>645</v>
      </c>
      <c r="F152" s="85">
        <v>45</v>
      </c>
      <c r="G152" s="93"/>
      <c r="H152" s="88" t="s">
        <v>283</v>
      </c>
      <c r="I152" s="89">
        <v>1</v>
      </c>
    </row>
    <row r="153" spans="1:11" ht="12.75">
      <c r="A153" s="21"/>
      <c r="B153" s="22" t="s">
        <v>37</v>
      </c>
      <c r="C153" s="51"/>
      <c r="D153" s="51"/>
      <c r="E153" s="24">
        <f>SUM(E154:E176)</f>
        <v>125859.29000000002</v>
      </c>
      <c r="F153" s="24">
        <f>SUM(F154:F176)</f>
        <v>116774.23000000001</v>
      </c>
      <c r="G153" s="41"/>
      <c r="H153" s="41"/>
      <c r="I153" s="41"/>
      <c r="J153" s="38"/>
      <c r="K153" s="38"/>
    </row>
    <row r="154" spans="1:11" ht="25.5">
      <c r="A154" s="28">
        <v>1</v>
      </c>
      <c r="B154" s="29" t="s">
        <v>56</v>
      </c>
      <c r="C154" s="44" t="s">
        <v>26</v>
      </c>
      <c r="D154" s="44" t="s">
        <v>24</v>
      </c>
      <c r="E154" s="31">
        <f>1387*0.98</f>
        <v>1359.26</v>
      </c>
      <c r="F154" s="32">
        <f>1268*0.98</f>
        <v>1242.6399999999999</v>
      </c>
      <c r="G154" s="43"/>
      <c r="H154" s="43"/>
      <c r="I154" s="43"/>
      <c r="J154" s="38"/>
      <c r="K154" s="38"/>
    </row>
    <row r="155" spans="1:11" ht="25.5">
      <c r="A155" s="28">
        <v>2</v>
      </c>
      <c r="B155" s="29" t="s">
        <v>57</v>
      </c>
      <c r="C155" s="44" t="s">
        <v>26</v>
      </c>
      <c r="D155" s="44" t="s">
        <v>25</v>
      </c>
      <c r="E155" s="31">
        <f>10073*0.78</f>
        <v>7856.9400000000005</v>
      </c>
      <c r="F155" s="32">
        <f>10013*0.78</f>
        <v>7810.14</v>
      </c>
      <c r="G155" s="43"/>
      <c r="H155" s="43"/>
      <c r="I155" s="43"/>
      <c r="J155" s="38"/>
      <c r="K155" s="38"/>
    </row>
    <row r="156" spans="1:11" ht="25.5">
      <c r="A156" s="28">
        <v>3</v>
      </c>
      <c r="B156" s="29" t="s">
        <v>58</v>
      </c>
      <c r="C156" s="44" t="s">
        <v>26</v>
      </c>
      <c r="D156" s="44" t="s">
        <v>24</v>
      </c>
      <c r="E156" s="31">
        <f>1086*0.78</f>
        <v>847.08</v>
      </c>
      <c r="F156" s="32">
        <f>1045*0.78</f>
        <v>815.1</v>
      </c>
      <c r="G156" s="43"/>
      <c r="H156" s="43"/>
      <c r="I156" s="43"/>
      <c r="J156" s="38"/>
      <c r="K156" s="38"/>
    </row>
    <row r="157" spans="1:11" ht="25.5">
      <c r="A157" s="28">
        <v>4</v>
      </c>
      <c r="B157" s="52" t="s">
        <v>59</v>
      </c>
      <c r="C157" s="44" t="s">
        <v>28</v>
      </c>
      <c r="D157" s="44" t="s">
        <v>27</v>
      </c>
      <c r="E157" s="31">
        <f>25524*0.78</f>
        <v>19908.72</v>
      </c>
      <c r="F157" s="32">
        <f>25524*0.78</f>
        <v>19908.72</v>
      </c>
      <c r="G157" s="43"/>
      <c r="H157" s="43"/>
      <c r="I157" s="43"/>
      <c r="J157" s="38"/>
      <c r="K157" s="38"/>
    </row>
    <row r="158" spans="1:11" ht="25.5">
      <c r="A158" s="28">
        <v>5</v>
      </c>
      <c r="B158" s="52" t="s">
        <v>60</v>
      </c>
      <c r="C158" s="44" t="s">
        <v>28</v>
      </c>
      <c r="D158" s="44" t="s">
        <v>27</v>
      </c>
      <c r="E158" s="31">
        <f>11321*0.78</f>
        <v>8830.380000000001</v>
      </c>
      <c r="F158" s="32">
        <f>11321*0.78</f>
        <v>8830.380000000001</v>
      </c>
      <c r="G158" s="43"/>
      <c r="H158" s="43"/>
      <c r="I158" s="43"/>
      <c r="J158" s="38"/>
      <c r="K158" s="38"/>
    </row>
    <row r="159" spans="1:11" ht="25.5">
      <c r="A159" s="28">
        <v>6</v>
      </c>
      <c r="B159" s="45" t="s">
        <v>61</v>
      </c>
      <c r="C159" s="44" t="s">
        <v>28</v>
      </c>
      <c r="D159" s="44" t="s">
        <v>27</v>
      </c>
      <c r="E159" s="31">
        <f>6861*0.78</f>
        <v>5351.58</v>
      </c>
      <c r="F159" s="32">
        <f>6861*0.78</f>
        <v>5351.58</v>
      </c>
      <c r="G159" s="43"/>
      <c r="H159" s="43"/>
      <c r="I159" s="43"/>
      <c r="J159" s="38"/>
      <c r="K159" s="38"/>
    </row>
    <row r="160" spans="1:11" ht="30.75" customHeight="1">
      <c r="A160" s="28">
        <v>7</v>
      </c>
      <c r="B160" s="45" t="s">
        <v>95</v>
      </c>
      <c r="C160" s="44" t="s">
        <v>28</v>
      </c>
      <c r="D160" s="44" t="s">
        <v>27</v>
      </c>
      <c r="E160" s="31">
        <f>15866*0.78</f>
        <v>12375.48</v>
      </c>
      <c r="F160" s="32">
        <f>7281*0.78</f>
        <v>5679.18</v>
      </c>
      <c r="G160" s="43"/>
      <c r="H160" s="43"/>
      <c r="I160" s="43"/>
      <c r="J160" s="38"/>
      <c r="K160" s="38"/>
    </row>
    <row r="161" spans="1:11" ht="25.5">
      <c r="A161" s="28">
        <v>8</v>
      </c>
      <c r="B161" s="45" t="s">
        <v>96</v>
      </c>
      <c r="C161" s="44" t="s">
        <v>28</v>
      </c>
      <c r="D161" s="44" t="s">
        <v>27</v>
      </c>
      <c r="E161" s="31">
        <f>11437*0.78</f>
        <v>8920.86</v>
      </c>
      <c r="F161" s="32">
        <f>11437*0.78</f>
        <v>8920.86</v>
      </c>
      <c r="G161" s="43"/>
      <c r="H161" s="43"/>
      <c r="I161" s="43"/>
      <c r="J161" s="38"/>
      <c r="K161" s="38"/>
    </row>
    <row r="162" spans="1:11" ht="31.5" customHeight="1">
      <c r="A162" s="28">
        <v>9</v>
      </c>
      <c r="B162" s="66" t="s">
        <v>90</v>
      </c>
      <c r="C162" s="44" t="s">
        <v>25</v>
      </c>
      <c r="D162" s="44" t="s">
        <v>27</v>
      </c>
      <c r="E162" s="65">
        <f>12445*0.78</f>
        <v>9707.1</v>
      </c>
      <c r="F162" s="65">
        <f>12445*0.78</f>
        <v>9707.1</v>
      </c>
      <c r="G162" s="43"/>
      <c r="H162" s="43"/>
      <c r="I162" s="43"/>
      <c r="J162" s="38"/>
      <c r="K162" s="38"/>
    </row>
    <row r="163" spans="1:11" ht="38.25">
      <c r="A163" s="28">
        <v>10</v>
      </c>
      <c r="B163" s="47" t="s">
        <v>62</v>
      </c>
      <c r="C163" s="44" t="s">
        <v>25</v>
      </c>
      <c r="D163" s="44" t="s">
        <v>25</v>
      </c>
      <c r="E163" s="31">
        <v>115</v>
      </c>
      <c r="F163" s="32">
        <v>115</v>
      </c>
      <c r="G163" s="43"/>
      <c r="H163" s="43"/>
      <c r="I163" s="43"/>
      <c r="J163" s="38"/>
      <c r="K163" s="38"/>
    </row>
    <row r="164" spans="1:11" ht="40.5" customHeight="1">
      <c r="A164" s="28">
        <v>11</v>
      </c>
      <c r="B164" s="47" t="s">
        <v>63</v>
      </c>
      <c r="C164" s="44" t="s">
        <v>24</v>
      </c>
      <c r="D164" s="44" t="s">
        <v>24</v>
      </c>
      <c r="E164" s="31">
        <v>50</v>
      </c>
      <c r="F164" s="32">
        <v>50</v>
      </c>
      <c r="G164" s="43"/>
      <c r="H164" s="43"/>
      <c r="I164" s="43"/>
      <c r="J164" s="38"/>
      <c r="K164" s="38"/>
    </row>
    <row r="165" spans="1:11" ht="38.25">
      <c r="A165" s="28">
        <v>12</v>
      </c>
      <c r="B165" s="47" t="s">
        <v>64</v>
      </c>
      <c r="C165" s="44" t="s">
        <v>25</v>
      </c>
      <c r="D165" s="44" t="s">
        <v>25</v>
      </c>
      <c r="E165" s="31">
        <f>83*0.78</f>
        <v>64.74000000000001</v>
      </c>
      <c r="F165" s="32">
        <f>83*0.78</f>
        <v>64.74000000000001</v>
      </c>
      <c r="G165" s="43"/>
      <c r="H165" s="43"/>
      <c r="I165" s="43"/>
      <c r="J165" s="38"/>
      <c r="K165" s="38"/>
    </row>
    <row r="166" spans="1:11" ht="38.25">
      <c r="A166" s="28">
        <v>13</v>
      </c>
      <c r="B166" s="47" t="s">
        <v>91</v>
      </c>
      <c r="C166" s="44" t="s">
        <v>25</v>
      </c>
      <c r="D166" s="44" t="s">
        <v>25</v>
      </c>
      <c r="E166" s="65">
        <f>67*0.78</f>
        <v>52.260000000000005</v>
      </c>
      <c r="F166" s="65">
        <f>67*0.78</f>
        <v>52.260000000000005</v>
      </c>
      <c r="G166" s="43"/>
      <c r="H166" s="43"/>
      <c r="I166" s="43"/>
      <c r="J166" s="38"/>
      <c r="K166" s="38"/>
    </row>
    <row r="167" spans="1:11" ht="25.5">
      <c r="A167" s="28">
        <v>14</v>
      </c>
      <c r="B167" s="45" t="s">
        <v>211</v>
      </c>
      <c r="C167" s="44" t="s">
        <v>25</v>
      </c>
      <c r="D167" s="44" t="s">
        <v>27</v>
      </c>
      <c r="E167" s="65">
        <v>3300</v>
      </c>
      <c r="F167" s="65">
        <v>3300</v>
      </c>
      <c r="G167" s="43"/>
      <c r="H167" s="43"/>
      <c r="I167" s="43"/>
      <c r="J167" s="38"/>
      <c r="K167" s="38"/>
    </row>
    <row r="168" spans="1:11" ht="25.5">
      <c r="A168" s="28">
        <v>15</v>
      </c>
      <c r="B168" s="45" t="s">
        <v>93</v>
      </c>
      <c r="C168" s="44" t="s">
        <v>25</v>
      </c>
      <c r="D168" s="44" t="s">
        <v>27</v>
      </c>
      <c r="E168" s="65">
        <v>4862</v>
      </c>
      <c r="F168" s="65">
        <v>4862</v>
      </c>
      <c r="G168" s="43"/>
      <c r="H168" s="43"/>
      <c r="I168" s="43"/>
      <c r="J168" s="38"/>
      <c r="K168" s="38"/>
    </row>
    <row r="169" spans="1:11" ht="25.5">
      <c r="A169" s="28">
        <v>16</v>
      </c>
      <c r="B169" s="45" t="s">
        <v>92</v>
      </c>
      <c r="C169" s="44" t="s">
        <v>25</v>
      </c>
      <c r="D169" s="44" t="s">
        <v>25</v>
      </c>
      <c r="E169" s="65">
        <v>112.15</v>
      </c>
      <c r="F169" s="65">
        <v>112.15</v>
      </c>
      <c r="G169" s="43"/>
      <c r="H169" s="43"/>
      <c r="I169" s="43"/>
      <c r="J169" s="38"/>
      <c r="K169" s="38"/>
    </row>
    <row r="170" spans="1:11" ht="51">
      <c r="A170" s="28">
        <v>17</v>
      </c>
      <c r="B170" s="45" t="s">
        <v>94</v>
      </c>
      <c r="C170" s="44" t="s">
        <v>39</v>
      </c>
      <c r="D170" s="44" t="s">
        <v>25</v>
      </c>
      <c r="E170" s="65">
        <f>25931*0.78</f>
        <v>20226.18</v>
      </c>
      <c r="F170" s="65">
        <f>25931*0.78</f>
        <v>20226.18</v>
      </c>
      <c r="G170" s="43"/>
      <c r="H170" s="43"/>
      <c r="I170" s="43"/>
      <c r="J170" s="38"/>
      <c r="K170" s="38"/>
    </row>
    <row r="171" spans="1:11" ht="25.5">
      <c r="A171" s="28">
        <v>18</v>
      </c>
      <c r="B171" s="97" t="s">
        <v>216</v>
      </c>
      <c r="C171" s="44" t="s">
        <v>25</v>
      </c>
      <c r="D171" s="44" t="s">
        <v>27</v>
      </c>
      <c r="E171" s="98">
        <f>18857*0.78</f>
        <v>14708.460000000001</v>
      </c>
      <c r="F171" s="98">
        <f>18857*0.78</f>
        <v>14708.460000000001</v>
      </c>
      <c r="G171" s="43"/>
      <c r="H171" s="43"/>
      <c r="I171" s="43"/>
      <c r="J171" s="38"/>
      <c r="K171" s="38"/>
    </row>
    <row r="172" spans="1:11" ht="25.5">
      <c r="A172" s="28">
        <v>19</v>
      </c>
      <c r="B172" s="97" t="s">
        <v>217</v>
      </c>
      <c r="C172" s="44" t="s">
        <v>27</v>
      </c>
      <c r="D172" s="44" t="s">
        <v>27</v>
      </c>
      <c r="E172" s="98">
        <f>7370*0.78</f>
        <v>5748.6</v>
      </c>
      <c r="F172" s="98">
        <f>4558*0.78</f>
        <v>3555.2400000000002</v>
      </c>
      <c r="G172" s="43"/>
      <c r="H172" s="43"/>
      <c r="I172" s="43"/>
      <c r="J172" s="38"/>
      <c r="K172" s="38"/>
    </row>
    <row r="173" spans="1:11" ht="38.25">
      <c r="A173" s="28">
        <v>20</v>
      </c>
      <c r="B173" s="97" t="s">
        <v>218</v>
      </c>
      <c r="C173" s="44" t="s">
        <v>27</v>
      </c>
      <c r="D173" s="44" t="s">
        <v>27</v>
      </c>
      <c r="E173" s="98">
        <f>490*0.78</f>
        <v>382.2</v>
      </c>
      <c r="F173" s="98">
        <f>490*0.78</f>
        <v>382.2</v>
      </c>
      <c r="G173" s="43"/>
      <c r="H173" s="43"/>
      <c r="I173" s="43"/>
      <c r="J173" s="38"/>
      <c r="K173" s="38"/>
    </row>
    <row r="174" spans="1:11" ht="25.5">
      <c r="A174" s="28">
        <v>21</v>
      </c>
      <c r="B174" s="97" t="s">
        <v>221</v>
      </c>
      <c r="C174" s="44" t="s">
        <v>27</v>
      </c>
      <c r="D174" s="44" t="s">
        <v>27</v>
      </c>
      <c r="E174" s="98">
        <f>410*0.78</f>
        <v>319.8</v>
      </c>
      <c r="F174" s="98">
        <f>410*0.78</f>
        <v>319.8</v>
      </c>
      <c r="G174" s="43"/>
      <c r="H174" s="43"/>
      <c r="I174" s="43"/>
      <c r="J174" s="38"/>
      <c r="K174" s="38"/>
    </row>
    <row r="175" spans="1:11" ht="25.5">
      <c r="A175" s="28">
        <v>22</v>
      </c>
      <c r="B175" s="97" t="s">
        <v>219</v>
      </c>
      <c r="C175" s="44" t="s">
        <v>27</v>
      </c>
      <c r="D175" s="44" t="s">
        <v>27</v>
      </c>
      <c r="E175" s="98">
        <f>590*0.78</f>
        <v>460.2</v>
      </c>
      <c r="F175" s="98">
        <f>590*0.78</f>
        <v>460.2</v>
      </c>
      <c r="G175" s="43"/>
      <c r="H175" s="43"/>
      <c r="I175" s="43"/>
      <c r="J175" s="38"/>
      <c r="K175" s="38"/>
    </row>
    <row r="176" spans="1:11" ht="26.25" customHeight="1">
      <c r="A176" s="28">
        <v>23</v>
      </c>
      <c r="B176" s="45" t="s">
        <v>210</v>
      </c>
      <c r="C176" s="44" t="s">
        <v>25</v>
      </c>
      <c r="D176" s="44" t="s">
        <v>25</v>
      </c>
      <c r="E176" s="65">
        <f>385*0.78</f>
        <v>300.3</v>
      </c>
      <c r="F176" s="65">
        <f>385*0.78</f>
        <v>300.3</v>
      </c>
      <c r="G176" s="43"/>
      <c r="H176" s="43"/>
      <c r="I176" s="43"/>
      <c r="J176" s="38"/>
      <c r="K176" s="38"/>
    </row>
    <row r="177" spans="1:9" ht="12.75">
      <c r="A177" s="17" t="s">
        <v>65</v>
      </c>
      <c r="B177" s="19" t="s">
        <v>66</v>
      </c>
      <c r="C177" s="53"/>
      <c r="D177" s="53"/>
      <c r="E177" s="20">
        <f>0.78*97</f>
        <v>75.66</v>
      </c>
      <c r="F177" s="20">
        <f>0.78*97</f>
        <v>75.66</v>
      </c>
      <c r="G177" s="53"/>
      <c r="H177" s="53"/>
      <c r="I177" s="53"/>
    </row>
    <row r="178" spans="1:9" ht="12.75">
      <c r="A178" s="17" t="s">
        <v>67</v>
      </c>
      <c r="B178" s="54" t="s">
        <v>68</v>
      </c>
      <c r="C178" s="53"/>
      <c r="D178" s="53"/>
      <c r="E178" s="55"/>
      <c r="F178" s="20">
        <f>SUM(F179:F183)</f>
        <v>34579.479999999996</v>
      </c>
      <c r="G178" s="53"/>
      <c r="H178" s="53"/>
      <c r="I178" s="53"/>
    </row>
    <row r="179" spans="1:9" ht="12.75">
      <c r="A179" s="13" t="s">
        <v>69</v>
      </c>
      <c r="B179" s="56" t="s">
        <v>70</v>
      </c>
      <c r="C179" s="43"/>
      <c r="D179" s="43"/>
      <c r="E179" s="57"/>
      <c r="F179" s="30">
        <v>1430</v>
      </c>
      <c r="G179" s="43"/>
      <c r="H179" s="43"/>
      <c r="I179" s="43"/>
    </row>
    <row r="180" spans="1:9" ht="12.75">
      <c r="A180" s="13" t="s">
        <v>71</v>
      </c>
      <c r="B180" s="56" t="s">
        <v>72</v>
      </c>
      <c r="C180" s="43"/>
      <c r="D180" s="43"/>
      <c r="E180" s="57"/>
      <c r="F180" s="30">
        <f>200*0.78+185</f>
        <v>341</v>
      </c>
      <c r="G180" s="43"/>
      <c r="H180" s="43"/>
      <c r="I180" s="43"/>
    </row>
    <row r="181" spans="1:9" ht="12.75">
      <c r="A181" s="13" t="s">
        <v>73</v>
      </c>
      <c r="B181" s="56" t="s">
        <v>74</v>
      </c>
      <c r="C181" s="43"/>
      <c r="D181" s="43"/>
      <c r="E181" s="57"/>
      <c r="F181" s="30">
        <v>21040</v>
      </c>
      <c r="G181" s="43"/>
      <c r="H181" s="43"/>
      <c r="I181" s="43"/>
    </row>
    <row r="182" spans="1:9" ht="12.75">
      <c r="A182" s="13" t="s">
        <v>75</v>
      </c>
      <c r="B182" s="56" t="s">
        <v>76</v>
      </c>
      <c r="C182" s="43"/>
      <c r="D182" s="43"/>
      <c r="E182" s="57"/>
      <c r="F182" s="30">
        <f>(562+304)*0.78</f>
        <v>675.48</v>
      </c>
      <c r="G182" s="43"/>
      <c r="H182" s="43"/>
      <c r="I182" s="43"/>
    </row>
    <row r="183" spans="1:9" ht="12.75">
      <c r="A183" s="13" t="s">
        <v>77</v>
      </c>
      <c r="B183" s="56" t="s">
        <v>78</v>
      </c>
      <c r="C183" s="43"/>
      <c r="D183" s="43"/>
      <c r="E183" s="57"/>
      <c r="F183" s="30">
        <f>8105+2988</f>
        <v>11093</v>
      </c>
      <c r="G183" s="43"/>
      <c r="H183" s="43"/>
      <c r="I183" s="43"/>
    </row>
    <row r="184" spans="1:9" ht="12.75">
      <c r="A184" s="58"/>
      <c r="B184" s="59"/>
      <c r="C184" s="60"/>
      <c r="D184" s="60"/>
      <c r="E184" s="60"/>
      <c r="F184" s="83"/>
      <c r="G184" s="60"/>
      <c r="H184" s="60"/>
      <c r="I184" s="60"/>
    </row>
    <row r="185" spans="1:9" s="61" customFormat="1" ht="17.25" customHeight="1">
      <c r="A185" s="105" t="s">
        <v>79</v>
      </c>
      <c r="B185" s="105"/>
      <c r="C185" s="105"/>
      <c r="D185" s="105"/>
      <c r="E185" s="105"/>
      <c r="F185" s="105"/>
      <c r="G185" s="105"/>
      <c r="H185" s="105"/>
      <c r="I185" s="105"/>
    </row>
    <row r="186" spans="1:5" ht="12.75">
      <c r="A186" s="3" t="s">
        <v>80</v>
      </c>
      <c r="B186" s="62"/>
      <c r="C186" s="81"/>
      <c r="D186" s="81"/>
      <c r="E186" s="81"/>
    </row>
    <row r="187" spans="1:9" ht="28.5" customHeight="1">
      <c r="A187" s="106" t="s">
        <v>81</v>
      </c>
      <c r="B187" s="106"/>
      <c r="C187" s="106"/>
      <c r="D187" s="106"/>
      <c r="E187" s="106"/>
      <c r="F187" s="106"/>
      <c r="G187" s="106"/>
      <c r="H187" s="106"/>
      <c r="I187" s="106"/>
    </row>
    <row r="188" spans="1:11" ht="24.75" customHeight="1">
      <c r="A188" s="106" t="s">
        <v>82</v>
      </c>
      <c r="B188" s="106"/>
      <c r="C188" s="106"/>
      <c r="D188" s="106"/>
      <c r="E188" s="106"/>
      <c r="F188" s="106"/>
      <c r="G188" s="106"/>
      <c r="H188" s="106"/>
      <c r="I188" s="106"/>
      <c r="J188" s="63"/>
      <c r="K188" s="63"/>
    </row>
    <row r="189" spans="1:9" ht="12.75" customHeight="1">
      <c r="A189" s="106" t="s">
        <v>83</v>
      </c>
      <c r="B189" s="106"/>
      <c r="C189" s="106"/>
      <c r="D189" s="106"/>
      <c r="E189" s="106"/>
      <c r="F189" s="106"/>
      <c r="G189" s="106"/>
      <c r="H189" s="106"/>
      <c r="I189" s="106"/>
    </row>
    <row r="190" spans="1:11" ht="26.25" customHeight="1">
      <c r="A190" s="106" t="s">
        <v>84</v>
      </c>
      <c r="B190" s="106"/>
      <c r="C190" s="106"/>
      <c r="D190" s="106"/>
      <c r="E190" s="106"/>
      <c r="F190" s="106"/>
      <c r="G190" s="106"/>
      <c r="H190" s="106"/>
      <c r="I190" s="106"/>
      <c r="J190" s="63"/>
      <c r="K190" s="63"/>
    </row>
    <row r="192" spans="1:9" s="1" customFormat="1" ht="15.75">
      <c r="A192" s="1" t="s">
        <v>286</v>
      </c>
      <c r="C192" s="64"/>
      <c r="D192" s="64"/>
      <c r="E192" s="64"/>
      <c r="F192" s="64"/>
      <c r="I192" s="2" t="s">
        <v>287</v>
      </c>
    </row>
    <row r="193" spans="3:9" s="1" customFormat="1" ht="15.75">
      <c r="C193" s="64"/>
      <c r="D193" s="64"/>
      <c r="E193" s="64"/>
      <c r="F193" s="64"/>
      <c r="I193" s="2"/>
    </row>
    <row r="194" ht="12.75">
      <c r="A194" s="3" t="s">
        <v>288</v>
      </c>
    </row>
    <row r="198" ht="15.75">
      <c r="E198" s="64"/>
    </row>
  </sheetData>
  <sheetProtection/>
  <mergeCells count="13">
    <mergeCell ref="B8:I8"/>
    <mergeCell ref="F9:I9"/>
    <mergeCell ref="B10:K10"/>
    <mergeCell ref="A12:A13"/>
    <mergeCell ref="B12:B13"/>
    <mergeCell ref="C12:D12"/>
    <mergeCell ref="E12:F12"/>
    <mergeCell ref="G12:I12"/>
    <mergeCell ref="A185:I185"/>
    <mergeCell ref="A187:I187"/>
    <mergeCell ref="A188:I188"/>
    <mergeCell ref="A189:I189"/>
    <mergeCell ref="A190:I190"/>
  </mergeCells>
  <printOptions/>
  <pageMargins left="0.5905511811023623" right="0.5118110236220472" top="0.7874015748031497" bottom="0.3937007874015748" header="0.1968503937007874" footer="0.1968503937007874"/>
  <pageSetup fitToHeight="10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Стрижко Е.А.</dc:creator>
  <cp:keywords/>
  <dc:description/>
  <cp:lastModifiedBy>Strizhko</cp:lastModifiedBy>
  <cp:lastPrinted>2013-10-02T06:55:45Z</cp:lastPrinted>
  <dcterms:created xsi:type="dcterms:W3CDTF">2013-06-07T07:46:29Z</dcterms:created>
  <dcterms:modified xsi:type="dcterms:W3CDTF">2013-10-02T07:34:36Z</dcterms:modified>
  <cp:category/>
  <cp:version/>
  <cp:contentType/>
  <cp:contentStatus/>
</cp:coreProperties>
</file>