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975" activeTab="0"/>
  </bookViews>
  <sheets>
    <sheet name="Инвест.программы" sheetId="1" r:id="rId1"/>
  </sheets>
  <definedNames>
    <definedName name="_xlnm.Print_Area" localSheetId="0">'Инвест.программы'!$A$1:$I$115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0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1035 - дисп.пункт АСДУ ГС</t>
        </r>
      </text>
    </comment>
  </commentList>
</comments>
</file>

<file path=xl/sharedStrings.xml><?xml version="1.0" encoding="utf-8"?>
<sst xmlns="http://schemas.openxmlformats.org/spreadsheetml/2006/main" count="364" uniqueCount="211">
  <si>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</si>
  <si>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</si>
  <si>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</si>
  <si>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</si>
  <si>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</si>
  <si>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</si>
  <si>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</si>
  <si>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</si>
  <si>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</si>
  <si>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</si>
  <si>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</si>
  <si>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</si>
  <si>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</si>
  <si>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</si>
  <si>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</si>
  <si>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</si>
  <si>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</si>
  <si>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</si>
  <si>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</si>
  <si>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</si>
  <si>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</si>
  <si>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</si>
  <si>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</si>
  <si>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газопроводы (прочие)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</si>
  <si>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</si>
  <si>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</si>
  <si>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</si>
  <si>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</si>
  <si>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газопроводы, ГРП, ШРП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</si>
  <si>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</si>
  <si>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</si>
  <si>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</si>
  <si>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</si>
  <si>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</si>
  <si>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</si>
  <si>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</si>
  <si>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</si>
  <si>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</si>
  <si>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</si>
  <si>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</si>
  <si>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</si>
  <si>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</si>
  <si>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</si>
  <si>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</si>
  <si>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</si>
  <si>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</si>
  <si>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</si>
  <si>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</si>
  <si>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</si>
  <si>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Приложение 2</t>
  </si>
  <si>
    <t>Информация об инвестиционных программах ОАО "Газпром газораспределение Воронеж" на 2014 год</t>
  </si>
  <si>
    <t xml:space="preserve"> производственная площадка для автотранспорта филиала  ОАО "Газпром газораспределение Воронеж"-"Автотранс", г. Воронеж, ул. Чебышева, 28"е"</t>
  </si>
  <si>
    <t>I кв. 2012</t>
  </si>
  <si>
    <t>IV кв. 2014</t>
  </si>
  <si>
    <t xml:space="preserve"> производственная база филиала филиала  ОАО "Газпром газораспределение Воронеж"- "Торговый Дом", г. Воронеж, ул. Дубровина,19 а</t>
  </si>
  <si>
    <t>III кв. 2012</t>
  </si>
  <si>
    <t xml:space="preserve"> административное здание АДС филиала  ОАО "Газпром газораспределение Воронеж" в г. Воронеже, г. Воронеж,ул. Конструкторов,82</t>
  </si>
  <si>
    <t>II кв. 2013</t>
  </si>
  <si>
    <t>III кв. 2014</t>
  </si>
  <si>
    <t xml:space="preserve"> производственная база филиала  ОАО "Газпром газораспределение Воронеж"-"Автотранс", г. Воронеж, ул. Чебышева, 28 </t>
  </si>
  <si>
    <t>II кв. 2014</t>
  </si>
  <si>
    <t xml:space="preserve"> монтаж и установка охранно-пожарной сигнализации и системы оповещения в административном здании филиала  ОАО "Газпром газораспределение Воронеж" в с.Воробьёвка, с. Воробьёвка, ул. Чапаева, 2а, инв. № 00000240</t>
  </si>
  <si>
    <t>I кв. 2010</t>
  </si>
  <si>
    <t>монтаж и установка систьемы видеонаблюдения                              Средне-Икорецкий газовый участок, Лискинский район, с.Средний Икорец, ул. Советская, д.21б (в/камера-4шт, регистратор-4-хкан., монитор-19")</t>
  </si>
  <si>
    <t>монтаж и установка систьемы видеонаблюдения       Эксплуатационно-газовая служба №5 филиала ОАО "Газпром газораспределение Воронеж" в г. Воронеже, г.Воронеж, пер. Краснознаменный,4</t>
  </si>
  <si>
    <t>административное здание филиала  ОАО "Газпром газораспределение Воронеж"  в г. Острогожске, г. Острогожск, ул. Ленина, 7, инв. 00000002-1</t>
  </si>
  <si>
    <t>IV кв. 2013</t>
  </si>
  <si>
    <t>производственное здание филиала ОАО "Газпром газораспределение Воронеж"  в г. Острогожске, г. Острогожск, ул. Ленина, 7, инв. 00000003-1</t>
  </si>
  <si>
    <t>гараж филиала ОАО "Газпром газораспределение Воронеж"  в г. Острогожске, г. Острогожск, ул. Ленина, 7, инв. №14.00.0.00000005-1</t>
  </si>
  <si>
    <t>склад филиала  ОАО "Газпром газораспределение Воронеж"  в г. Острогожске, г. Острогожск, ул. Ленина, 7, инв. №14.00.0.000000018</t>
  </si>
  <si>
    <t>административное здание филиала ОАО "Газпром газораспределение Воронеж"в г.Калаче, г. Калач, ул. Борцов, 14а, инв. №08.00.0.00000170-1</t>
  </si>
  <si>
    <t>гараж филиала  ОАО "Газпром газораспределение Воронеж"в г.Калаче, г. Калач, ул. Борцов, 14а, инв. №08.00.0.00000135-1</t>
  </si>
  <si>
    <t>административно-производственное здание филиала ОАО "Газпром газораспределение Воронеж"в п.г.т. Анна, п.г.т. Анна, ул. Гнездилова, 106, инв. № 19.00.0.4</t>
  </si>
  <si>
    <t>склад для хранения газа филиала ОАО "Газпром газораспределение Воронеж"в п.г.т. Анна,  п.г.т. Анна, ул. Гнездилова, 106, инв. № 19.00.0.11-1</t>
  </si>
  <si>
    <t>I кв. 2014</t>
  </si>
  <si>
    <t>гараж филиала ОАО "Газпром газораспределение Воронеж"в п.г.т. Анна, п.г.т. Анна, ул. Гнездилова, 106, инв. № 19.00.0.82</t>
  </si>
  <si>
    <t>контрольно-диспетчерский пункт филиала ОАО "Газпром газораспределение Воронеж"в п.г.т. Анна, п.г.т. Анна, ул. Гнездилова, 106, инв. № 19.00.0.3</t>
  </si>
  <si>
    <t>склад  филиала ОАО "Газпром газораспределение Воронеж" в с.Воробьёвка, с. Воробьёвка, ул. Чапаева, 2а, инв. № БТБТ 000021</t>
  </si>
  <si>
    <t>реконструкция системы видеонаблюдения филиала  ОАО "Газпром газораспределение Воронеж"в с.Нижнедевицк, Воронежская область, с.Нижнедевицк, ул.Шматова, д.49, инв. № 0000007391</t>
  </si>
  <si>
    <t xml:space="preserve">реконструкция системы видеонаблюдения филиала ОАО "Газпром газораспределение Воронеж" в г.Борисоглебске, г.Борисоглебск, ул. Матросовская, 115, инв. № 1420 </t>
  </si>
  <si>
    <t>реконструкция системы видеонаблюдения  филиала ОАО "Газпром газораспределение Воронеж" в с.Воробьевка, с.Воробьевка, ул.Чапаева, 2А, инв. № БТБТ000038 (видеокамера- 3ш)</t>
  </si>
  <si>
    <t>реконструкция системы видеонаблюдения ЭГС № 1 филиала ОАО "Газпром газораспределение Воронеж" в г. Воронеже, г. Воронеж, ул. Бакунина, 2, инв. №0000066139 (видеокамера- 1шт.)</t>
  </si>
  <si>
    <t>реконструкция системы видеонаблюдения филиала ОАО "Газпром газораспределение Воронеж" в г. Нововоронеж, г. Нововоронеж, ул. Космонавтов, 1б, инв. №00000644 (видеокамера- 3 шт.)</t>
  </si>
  <si>
    <t>реконструкция системы видеонаблюдения филиала  ОАО "Газпром газораспределение Воронеж"-"Подземметаллзащита», г.Воронеж, ул. 45 стрелковой дивизии, 257а, инв. № 00001543 (видеокамера- 1 шт.)</t>
  </si>
  <si>
    <t>1</t>
  </si>
  <si>
    <t>Строительство межпоселкового газопровода высокого давления от с.Ближняя Полубянка Острогожского района до с.Тхоревка Каменского района</t>
  </si>
  <si>
    <t>III кв. 2013</t>
  </si>
  <si>
    <t>d 219</t>
  </si>
  <si>
    <t>2</t>
  </si>
  <si>
    <t>Строительство газораспределительных сетей к восточному микрорайону г.Лиски</t>
  </si>
  <si>
    <t>d 325,d 530, d 219</t>
  </si>
  <si>
    <t>3</t>
  </si>
  <si>
    <t>Строительство газопровода высокого давления с установкой ШРП с.Ямное Рамонского района</t>
  </si>
  <si>
    <t>d 325, d 530</t>
  </si>
  <si>
    <t>4</t>
  </si>
  <si>
    <t>Строительство газопровода высокого давления от АГРС с.Никольское до с.Воробьевка Воробьевского района</t>
  </si>
  <si>
    <t>IV кв. 2015</t>
  </si>
  <si>
    <t>d 159</t>
  </si>
  <si>
    <t>5</t>
  </si>
  <si>
    <t>Строительство газопровода высокого давления от с.Юрасовка Ольховатского района до с.Татарино Каменского района</t>
  </si>
  <si>
    <t>6</t>
  </si>
  <si>
    <t>Строительство газопровода высокого давления к д.Репное Рамонского района</t>
  </si>
  <si>
    <t>d 110</t>
  </si>
  <si>
    <t>Строительство газопровода высокого давления к пос.Солнечный Рамонского района</t>
  </si>
  <si>
    <t>d 325</t>
  </si>
  <si>
    <t>Строительство газопровода высокого давления к  Репное Воронеж</t>
  </si>
  <si>
    <t>d 426, d 325</t>
  </si>
  <si>
    <t xml:space="preserve"> Строительство газопровода низкого давления г. Воронеж Правобережное лесничество - ж.м. Лесная Поляна </t>
  </si>
  <si>
    <t>ф108</t>
  </si>
  <si>
    <t xml:space="preserve"> Строительство газопровода высокого и низкого давления с установкой ШРП по ул.Нововоронежская-ул.Третьякова г. Воронеж</t>
  </si>
  <si>
    <t>IV кв. 2012</t>
  </si>
  <si>
    <t>Строительство газопровода высокого и низкого давления с установкой ШРП пер.Попутный, г.Воронеж</t>
  </si>
  <si>
    <t>d 57 d 102</t>
  </si>
  <si>
    <t>Строительство газопровода среднего давления  проспект Патриотов г.Воронеж</t>
  </si>
  <si>
    <t xml:space="preserve"> d 159  </t>
  </si>
  <si>
    <t>Строительство газопровода высокого и низкого давления с установкой ШРП ул.Советская с.Репьевка Репьевского района</t>
  </si>
  <si>
    <t xml:space="preserve"> d 57, d 114</t>
  </si>
  <si>
    <t>Строительство газопровода низкого давления  ул.Линейная -ул.Советская г.Поворино</t>
  </si>
  <si>
    <t>d 76,  d 90</t>
  </si>
  <si>
    <t>Строительство газопровода низкого давления  ул.Калинина - ул.Ленина с.Воробьевка Воробьёвского района</t>
  </si>
  <si>
    <t>d 90</t>
  </si>
  <si>
    <t>Строительство газопровода низкого давления  ул.Квартальная-ул.Ростовская  с.Новая Усмань Новоусманского района</t>
  </si>
  <si>
    <t xml:space="preserve">  d 108</t>
  </si>
  <si>
    <t>Строительство газопровода среднего и низкого давления с установкой ШРП ул.Луговая с.Новая Усмань Новоусманского района</t>
  </si>
  <si>
    <t xml:space="preserve"> d57,  d110</t>
  </si>
  <si>
    <t xml:space="preserve">Строительство газопровода низкого давления  ул.Тельмана- ул.Титова-ул.III Интернационала г.Россошь </t>
  </si>
  <si>
    <t xml:space="preserve"> d 76</t>
  </si>
  <si>
    <t>Строительство газопровода низкого давления  ул.Воровского-ул. Площадь Октябрьская г.Россошь</t>
  </si>
  <si>
    <t>Строительство газопровода высокого давления  ул.Новикова г.Воронеж,                                                                   инвентарный номер   01.00.0.0000058038</t>
  </si>
  <si>
    <t>Строительство газопровода высокого давления  г.Воронеж, от ул. Российская до ГРП № 565, инвентарный номер  01.00.0.0000062063</t>
  </si>
  <si>
    <t>Строительство газопровода высокого давления   г.Воронеж,ул.Машиностроителей,  инвентарный номер  01.00.0.0000059746</t>
  </si>
  <si>
    <t>Техперевооружение с заменой отключающего устройства № 3В-829, КШ Ду600мм</t>
  </si>
  <si>
    <t>Строительство газопровода высокого давления  ул.Конструкторов,72  г.Воронеж, инвентарный номер  01.00.0.0000059746</t>
  </si>
  <si>
    <t>Техперевооружение-с заменой отключающего устройства № 3В-831, КШ Ду500мм</t>
  </si>
  <si>
    <t>Строительство газопровода высокого давления  ул.Волгоградская  г.Воронеж, инвентарный номер  01.00.0.0000058300</t>
  </si>
  <si>
    <t>Техперевооружение с заменой отключающего устройства № 3В-300, КШ Ду600мм</t>
  </si>
  <si>
    <t>Строительство газопровода высокого давления  Московский пр. -пересечение с улицей Хользунова, г.Воронеж, инвентарный номер  01.00.0.0000057466</t>
  </si>
  <si>
    <t>Техперевооружение с заменой отключающего устройства № 3В-29, КШ Ду400 мм</t>
  </si>
  <si>
    <t>Строительство газопровода среднего давления   ул.Урицкого г.Воронеж,                           инвентарный номер  01.00.0.0000057124</t>
  </si>
  <si>
    <t>Техперевооружение с заменой отключающего устройства № 3С-127,d350 мм</t>
  </si>
  <si>
    <t>Строительство газопровода среднего давления   ул.Торпедо г.Воронеж,                             инвентарный номер  01.00.0.0000057028</t>
  </si>
  <si>
    <t>Техперевооружение с заменой отключающего устройства № 3С-63, КШ Ду250 мм</t>
  </si>
  <si>
    <t>Строительство газопровода высокого и низкого давления    ул.Пролетарская г.Бобров Бобровского района,  инвентарный номер  311</t>
  </si>
  <si>
    <t>Техперевооружение с заменой отключающего устройства, КШ Ду80 мм, КШ Ду200 мм</t>
  </si>
  <si>
    <t>Строительство газопровода высокого давления  ул.40 лет Октября г.Борисоглебск Борисоглебского района, инвентарный номер  06.00.0.7</t>
  </si>
  <si>
    <t>труба d 426 мм 10 п.м., КШ-1 шт. Dу 400мм</t>
  </si>
  <si>
    <t>Строительство газопровода низкого давления    пер.ХХII Партсъезда, с.Верхний Мамон Верхнемамонского  района , инвентарный номер  06.00.07</t>
  </si>
  <si>
    <t>Строительство газопровода высокого и низкого давления    ул.Герцена г.Калач Калачеевского района ,инвентарный номер  497</t>
  </si>
  <si>
    <t>Техперевооружение с заменой отключающего устройства, КШ Ду300 мм</t>
  </si>
  <si>
    <t>Строительство газопровода высокого  давления (место врезки ГРП №14), ул.Герцена,  пос.Пригородный Калачеевского района , инвентарный номер  150</t>
  </si>
  <si>
    <t>Строительство газопровода среднего давления  ул.Кошелева , с.Давыдовка Лискинского  района, инвентарный номер  10.00.0.0000021354</t>
  </si>
  <si>
    <t xml:space="preserve"> от ШРП № 10,  , п/э d 63 мм 210м.п.</t>
  </si>
  <si>
    <t>Строительство газопровода низкого давления  ул.Первомайская - пер.Первомайский   г.Лиски  Лискинского  района, инвентарный номер 10.00.0.ЛСК23853</t>
  </si>
  <si>
    <t xml:space="preserve">п/э d 159 мм 165 п.м, п/э d 114 мм 60 п.м. </t>
  </si>
  <si>
    <t>Строительство газопровода высокого давления  от АГРС г.Лиски до совхоза 2-я Пятилетка    Лискинского района ,инвентарный номер  10.00.0.0000020064</t>
  </si>
  <si>
    <t>Техперевооружение с заменой отключающего устройства, КШ Ду 500 мм</t>
  </si>
  <si>
    <t>Строительство газопровода высокого давления  (к Давыдовскому овощесушильному заводу) Лискинского района ,инвентарный номер  10.00.0.0000020064</t>
  </si>
  <si>
    <t>Техперевооружение  с заменой отключающего устройства, КШ Ду 400 мм</t>
  </si>
  <si>
    <t>Строительство газопровода высокого и низкого давления   ул.Октябрьская с.Ольховатка Ольховатского района ,инвентарный номер  13.00.0.0000000094</t>
  </si>
  <si>
    <t>Техперевооружение с заменой отключающего устройства Ду100 мм, Ду200 мм</t>
  </si>
  <si>
    <t>Строительство газопровода высокого давления    ул.Октябрьская с.Ольховатка Ольховатского района , инвентарный номер  13.00.0.00000047-2</t>
  </si>
  <si>
    <t>заменой отключающего устройства, Ду150мм</t>
  </si>
  <si>
    <t xml:space="preserve">Строительство газопровода  низкого давления  ул.25 лет Октября  г.Семилуки Семилукского района,  инвентарный номер  18.00.0.7004,литер628А; </t>
  </si>
  <si>
    <t>Техперевооружение , с заменой ШРП № 37 и ликвидацией ГРП № 2, сталь труба 114 мм, ШРП</t>
  </si>
  <si>
    <t>Строительство газопровода высокого  давления    с.Девица (Рудник "Белый колодец") Семилукского района , инвентарный номер  26.00.0.5962</t>
  </si>
  <si>
    <t>Техперевооружение с заменой отключающего устройства, d100мм</t>
  </si>
  <si>
    <t>Строительство газопровода высокого  давления с заменой отключающего устройства   пос.Орлов Лог  Семилукского района , инвентарный номер  26.000.0.2670</t>
  </si>
  <si>
    <t>Техперевооружение с заменой отключающего устройства, d150мм</t>
  </si>
  <si>
    <t>газораспределительная система  с.Девица, ул. Песчанная Семилукского района, инвентарный номер  26.00.0.0000001815</t>
  </si>
  <si>
    <t>Техперевооружение с заменой ШРП и отключающего устройства  перед ШРП , ШРП, d 50мм, d 80мм</t>
  </si>
  <si>
    <t>с заменой отключающего устройства, d 630 мм 300 п.м., Dу600 мм 1 шт.</t>
  </si>
  <si>
    <t xml:space="preserve"> ГРП № 285  ул.Путиловская,7   г.Воронеж, инвентарный номер 01.00.0.0000060076</t>
  </si>
  <si>
    <t>Техническое перевооружение-замена линии редуцирования</t>
  </si>
  <si>
    <t>ГРП № 14 ул.Менделеева,18   г.Воронеж, инвентарный номер  01.00.0.0000057947</t>
  </si>
  <si>
    <t>ГРП № 250 ул.Волгодонская,20    г.Воронеж,  инвентарный номер  01.00.0.0000057975</t>
  </si>
  <si>
    <t xml:space="preserve">Техническое перевооружение, ГРПМ </t>
  </si>
  <si>
    <t>ГРП № 243   ул. Танеева,8   г.Воронеж, инвентарный номер  01.00.0.0000058027</t>
  </si>
  <si>
    <t xml:space="preserve"> ГРП № 5   проспект Труда,14   г.Воронеж,  инвентарный номер  01.00.0.0000057109</t>
  </si>
  <si>
    <t xml:space="preserve"> ГРП № 148   ул.Волнухина,22  г.Воронеж, инвентарный номер  01.00.0.0000058918</t>
  </si>
  <si>
    <t xml:space="preserve"> ГРП № 37   ул.Донбасская,44 г.Воронеж,   инвентарный номер  01.00.0.0000058701</t>
  </si>
  <si>
    <t>Техническое перевооружение, ШРП</t>
  </si>
  <si>
    <t xml:space="preserve"> ГРП с.Рудкино завод МКМ Хохольского района, инвентарный номер  2500.0.0000003512</t>
  </si>
  <si>
    <t>Техперевооружение, ШРП</t>
  </si>
  <si>
    <t>Начальник Планово-экономического отдела                                                                                                                               Т.В. Шапорова</t>
  </si>
  <si>
    <t>Техперевооружение с заменой отключающего устройства № 3В-205, КШ Ду250мм</t>
  </si>
  <si>
    <t>к распоряжению от 22.01.2014 № 7-р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</si>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</sst>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color indexed="8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Helv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indent="1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5" borderId="10" xfId="0" applyFont="1" applyFill="1" applyBorder="1" applyAlignment="1">
      <alignment horizontal="right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 indent="1"/>
    </xf>
    <xf numFmtId="0" fontId="3" fillId="35" borderId="0" xfId="0" applyFont="1" applyFill="1" applyAlignment="1">
      <alignment/>
    </xf>
    <xf numFmtId="0" fontId="3" fillId="37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3" fontId="3" fillId="37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8" fillId="38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40" borderId="10" xfId="0" applyNumberFormat="1" applyFont="1" applyFill="1" applyBorder="1" applyAlignment="1" applyProtection="1">
      <alignment horizontal="center" wrapText="1"/>
      <protection locked="0"/>
    </xf>
    <xf numFmtId="0" fontId="3" fillId="4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>
      <alignment wrapText="1"/>
      <protection/>
    </xf>
    <xf numFmtId="0" fontId="3" fillId="41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3" fontId="3" fillId="41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41" borderId="10" xfId="53" applyNumberFormat="1" applyFont="1" applyFill="1" applyBorder="1" applyAlignment="1" applyProtection="1">
      <alignment horizontal="center" vertical="top" wrapText="1"/>
      <protection/>
    </xf>
    <xf numFmtId="3" fontId="10" fillId="0" borderId="10" xfId="0" applyNumberFormat="1" applyFont="1" applyFill="1" applyBorder="1" applyAlignment="1">
      <alignment horizontal="center" vertical="top" wrapText="1"/>
    </xf>
    <xf numFmtId="2" fontId="3" fillId="41" borderId="10" xfId="0" applyNumberFormat="1" applyFont="1" applyFill="1" applyBorder="1" applyAlignment="1">
      <alignment horizontal="center" vertical="top" wrapText="1"/>
    </xf>
    <xf numFmtId="1" fontId="3" fillId="41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3" fillId="0" borderId="10" xfId="59" applyFont="1" applyFill="1" applyBorder="1" applyAlignment="1">
      <alignment vertical="top" wrapText="1"/>
      <protection/>
    </xf>
    <xf numFmtId="0" fontId="10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49" fontId="4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7.625" style="3" customWidth="1"/>
    <col min="2" max="2" width="52.125" style="3" customWidth="1"/>
    <col min="3" max="3" width="10.625" style="3" customWidth="1"/>
    <col min="4" max="4" width="9.75390625" style="3" customWidth="1"/>
    <col min="5" max="5" width="11.75390625" style="3" customWidth="1"/>
    <col min="6" max="6" width="11.00390625" style="3" customWidth="1"/>
    <col min="7" max="7" width="13.875" style="3" customWidth="1"/>
    <col min="8" max="8" width="25.25390625" style="3" customWidth="1"/>
    <col min="9" max="9" width="20.25390625" style="3" customWidth="1"/>
    <col min="10" max="10" width="15.875" style="3" customWidth="1"/>
    <col min="11" max="11" width="14.375" style="3" customWidth="1"/>
    <col min="12" max="16384" width="9.125" style="3" customWidth="1"/>
  </cols>
  <sheetData>
    <row r="1" s="1" customFormat="1" ht="18.75" customHeight="1">
      <c r="I1" s="2" t="s">
        <v>49</v>
      </c>
    </row>
    <row r="2" s="1" customFormat="1" ht="18.75" customHeight="1">
      <c r="I2" s="2" t="s">
        <v>185</v>
      </c>
    </row>
    <row r="3" ht="12.75"/>
    <row r="4" ht="18.75" customHeight="1">
      <c r="I4" s="2" t="s">
        <v>0</v>
      </c>
    </row>
    <row r="5" ht="18.75">
      <c r="I5" s="2" t="s">
        <v>1</v>
      </c>
    </row>
    <row r="6" ht="15.75">
      <c r="I6" s="4"/>
    </row>
    <row r="7" ht="12.75"/>
    <row r="8" spans="1:11" s="1" customFormat="1" ht="15.75" customHeight="1">
      <c r="A8" s="96" t="s">
        <v>50</v>
      </c>
      <c r="B8" s="96"/>
      <c r="C8" s="96"/>
      <c r="D8" s="96"/>
      <c r="E8" s="96"/>
      <c r="F8" s="96"/>
      <c r="G8" s="96"/>
      <c r="H8" s="96"/>
      <c r="I8" s="96"/>
      <c r="J8" s="5"/>
      <c r="K8" s="5"/>
    </row>
    <row r="9" spans="1:10" ht="12.75" customHeight="1">
      <c r="A9" s="97" t="s">
        <v>2</v>
      </c>
      <c r="B9" s="97"/>
      <c r="C9" s="97"/>
      <c r="D9" s="97"/>
      <c r="E9" s="97"/>
      <c r="F9" s="97"/>
      <c r="G9" s="97"/>
      <c r="H9" s="97"/>
      <c r="I9" s="97"/>
      <c r="J9" s="6"/>
    </row>
    <row r="10" spans="1:11" s="1" customFormat="1" ht="15.75" customHeight="1">
      <c r="A10" s="98" t="s">
        <v>3</v>
      </c>
      <c r="B10" s="98"/>
      <c r="C10" s="98"/>
      <c r="D10" s="98"/>
      <c r="E10" s="98"/>
      <c r="F10" s="98"/>
      <c r="G10" s="98"/>
      <c r="H10" s="98"/>
      <c r="I10" s="98"/>
      <c r="J10" s="7"/>
      <c r="K10" s="7"/>
    </row>
    <row r="11" ht="12.75"/>
    <row r="12" spans="1:9" ht="29.25" customHeight="1">
      <c r="A12" s="99" t="s">
        <v>4</v>
      </c>
      <c r="B12" s="99" t="s">
        <v>5</v>
      </c>
      <c r="C12" s="99" t="s">
        <v>6</v>
      </c>
      <c r="D12" s="99"/>
      <c r="E12" s="99" t="s">
        <v>7</v>
      </c>
      <c r="F12" s="99"/>
      <c r="G12" s="99" t="s">
        <v>8</v>
      </c>
      <c r="H12" s="99"/>
      <c r="I12" s="99"/>
    </row>
    <row r="13" spans="1:9" ht="51">
      <c r="A13" s="99"/>
      <c r="B13" s="99"/>
      <c r="C13" s="8" t="s">
        <v>9</v>
      </c>
      <c r="D13" s="8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10" ht="12.75">
      <c r="A15" s="10">
        <v>1</v>
      </c>
      <c r="B15" s="11" t="s">
        <v>16</v>
      </c>
      <c r="C15" s="12"/>
      <c r="D15" s="12"/>
      <c r="E15" s="13"/>
      <c r="F15" s="14">
        <f>F16+F100+F101</f>
        <v>211388.50160000002</v>
      </c>
      <c r="G15" s="12"/>
      <c r="H15" s="12"/>
      <c r="I15" s="12"/>
      <c r="J15" s="15"/>
    </row>
    <row r="16" spans="1:9" ht="25.5">
      <c r="A16" s="16" t="s">
        <v>17</v>
      </c>
      <c r="B16" s="17" t="s">
        <v>18</v>
      </c>
      <c r="C16" s="12"/>
      <c r="D16" s="12"/>
      <c r="E16" s="18">
        <f>E17+E49</f>
        <v>513244.22280000005</v>
      </c>
      <c r="F16" s="18">
        <f>F17+F49</f>
        <v>207168.14160000003</v>
      </c>
      <c r="G16" s="19"/>
      <c r="H16" s="19"/>
      <c r="I16" s="19"/>
    </row>
    <row r="17" spans="1:9" ht="13.5" customHeight="1">
      <c r="A17" s="20" t="s">
        <v>19</v>
      </c>
      <c r="B17" s="21" t="s">
        <v>20</v>
      </c>
      <c r="C17" s="22"/>
      <c r="D17" s="22"/>
      <c r="E17" s="23">
        <f>E18+E40+E41</f>
        <v>399301.07200000004</v>
      </c>
      <c r="F17" s="23">
        <f>F18+F40+F41</f>
        <v>125861.638</v>
      </c>
      <c r="G17" s="22"/>
      <c r="H17" s="22"/>
      <c r="I17" s="22"/>
    </row>
    <row r="18" spans="1:9" s="29" customFormat="1" ht="12.75">
      <c r="A18" s="24"/>
      <c r="B18" s="25" t="s">
        <v>21</v>
      </c>
      <c r="C18" s="26"/>
      <c r="D18" s="26"/>
      <c r="E18" s="27">
        <f>E19+E28</f>
        <v>184445.04</v>
      </c>
      <c r="F18" s="27">
        <f>F19+F28</f>
        <v>111547.71</v>
      </c>
      <c r="G18" s="28"/>
      <c r="H18" s="26"/>
      <c r="I18" s="28"/>
    </row>
    <row r="19" spans="1:9" s="29" customFormat="1" ht="12.75">
      <c r="A19" s="24"/>
      <c r="B19" s="30" t="s">
        <v>22</v>
      </c>
      <c r="C19" s="26"/>
      <c r="D19" s="26"/>
      <c r="E19" s="27">
        <f>SUM(E20:E27)</f>
        <v>175893</v>
      </c>
      <c r="F19" s="27">
        <f>SUM(F20:F27)</f>
        <v>106480</v>
      </c>
      <c r="G19" s="28"/>
      <c r="H19" s="26"/>
      <c r="I19" s="28"/>
    </row>
    <row r="20" spans="1:9" s="29" customFormat="1" ht="39" customHeight="1">
      <c r="A20" s="80" t="s">
        <v>84</v>
      </c>
      <c r="B20" s="73" t="s">
        <v>85</v>
      </c>
      <c r="C20" s="74" t="s">
        <v>86</v>
      </c>
      <c r="D20" s="74" t="s">
        <v>53</v>
      </c>
      <c r="E20" s="75">
        <v>39227</v>
      </c>
      <c r="F20" s="75">
        <v>22429</v>
      </c>
      <c r="G20" s="84">
        <v>15.51</v>
      </c>
      <c r="H20" s="74" t="s">
        <v>87</v>
      </c>
      <c r="I20" s="83"/>
    </row>
    <row r="21" spans="1:9" s="29" customFormat="1" ht="25.5">
      <c r="A21" s="80" t="s">
        <v>88</v>
      </c>
      <c r="B21" s="77" t="s">
        <v>89</v>
      </c>
      <c r="C21" s="74" t="s">
        <v>57</v>
      </c>
      <c r="D21" s="74" t="s">
        <v>53</v>
      </c>
      <c r="E21" s="75">
        <v>61327</v>
      </c>
      <c r="F21" s="75">
        <v>40626</v>
      </c>
      <c r="G21" s="84">
        <v>9.02</v>
      </c>
      <c r="H21" s="74" t="s">
        <v>90</v>
      </c>
      <c r="I21" s="79">
        <v>1</v>
      </c>
    </row>
    <row r="22" spans="1:9" s="29" customFormat="1" ht="25.5">
      <c r="A22" s="80" t="s">
        <v>91</v>
      </c>
      <c r="B22" s="73" t="s">
        <v>92</v>
      </c>
      <c r="C22" s="74" t="s">
        <v>66</v>
      </c>
      <c r="D22" s="74" t="s">
        <v>60</v>
      </c>
      <c r="E22" s="78">
        <v>30592</v>
      </c>
      <c r="F22" s="78">
        <v>29344</v>
      </c>
      <c r="G22" s="82">
        <v>3.03</v>
      </c>
      <c r="H22" s="74" t="s">
        <v>93</v>
      </c>
      <c r="I22" s="83">
        <v>1</v>
      </c>
    </row>
    <row r="23" spans="1:9" s="29" customFormat="1" ht="25.5">
      <c r="A23" s="80" t="s">
        <v>94</v>
      </c>
      <c r="B23" s="73" t="s">
        <v>95</v>
      </c>
      <c r="C23" s="74" t="s">
        <v>53</v>
      </c>
      <c r="D23" s="74" t="s">
        <v>96</v>
      </c>
      <c r="E23" s="78">
        <v>18800</v>
      </c>
      <c r="F23" s="78">
        <v>4000</v>
      </c>
      <c r="G23" s="82">
        <v>18.05</v>
      </c>
      <c r="H23" s="74" t="s">
        <v>97</v>
      </c>
      <c r="I23" s="83"/>
    </row>
    <row r="24" spans="1:9" s="29" customFormat="1" ht="38.25">
      <c r="A24" s="80" t="s">
        <v>98</v>
      </c>
      <c r="B24" s="76" t="s">
        <v>99</v>
      </c>
      <c r="C24" s="74" t="s">
        <v>53</v>
      </c>
      <c r="D24" s="74" t="s">
        <v>96</v>
      </c>
      <c r="E24" s="78">
        <v>18766</v>
      </c>
      <c r="F24" s="78">
        <v>2900</v>
      </c>
      <c r="G24" s="82">
        <v>14.29</v>
      </c>
      <c r="H24" s="74" t="s">
        <v>97</v>
      </c>
      <c r="I24" s="83"/>
    </row>
    <row r="25" spans="1:9" s="29" customFormat="1" ht="25.5">
      <c r="A25" s="80" t="s">
        <v>100</v>
      </c>
      <c r="B25" s="73" t="s">
        <v>101</v>
      </c>
      <c r="C25" s="74" t="s">
        <v>58</v>
      </c>
      <c r="D25" s="74" t="s">
        <v>58</v>
      </c>
      <c r="E25" s="78">
        <v>1850</v>
      </c>
      <c r="F25" s="78">
        <v>1850</v>
      </c>
      <c r="G25" s="82">
        <v>2.1</v>
      </c>
      <c r="H25" s="74" t="s">
        <v>102</v>
      </c>
      <c r="I25" s="83"/>
    </row>
    <row r="26" spans="1:9" s="29" customFormat="1" ht="25.5">
      <c r="A26" s="74">
        <v>7</v>
      </c>
      <c r="B26" s="73" t="s">
        <v>103</v>
      </c>
      <c r="C26" s="74" t="s">
        <v>58</v>
      </c>
      <c r="D26" s="74" t="s">
        <v>58</v>
      </c>
      <c r="E26" s="75">
        <v>4740</v>
      </c>
      <c r="F26" s="75">
        <v>4740</v>
      </c>
      <c r="G26" s="82">
        <v>2</v>
      </c>
      <c r="H26" s="74" t="s">
        <v>104</v>
      </c>
      <c r="I26" s="79"/>
    </row>
    <row r="27" spans="1:9" s="29" customFormat="1" ht="27" customHeight="1">
      <c r="A27" s="74">
        <v>8</v>
      </c>
      <c r="B27" s="73" t="s">
        <v>105</v>
      </c>
      <c r="C27" s="74" t="s">
        <v>60</v>
      </c>
      <c r="D27" s="74" t="s">
        <v>60</v>
      </c>
      <c r="E27" s="75">
        <v>591</v>
      </c>
      <c r="F27" s="75">
        <v>591</v>
      </c>
      <c r="G27" s="82">
        <v>0.13</v>
      </c>
      <c r="H27" s="74" t="s">
        <v>106</v>
      </c>
      <c r="I27" s="79"/>
    </row>
    <row r="28" spans="1:11" ht="12.75">
      <c r="A28" s="35"/>
      <c r="B28" s="35" t="s">
        <v>23</v>
      </c>
      <c r="C28" s="36"/>
      <c r="D28" s="36"/>
      <c r="E28" s="37">
        <f>SUM(E29:E39)</f>
        <v>8552.04</v>
      </c>
      <c r="F28" s="37">
        <f>SUM(F29:F39)</f>
        <v>5067.71</v>
      </c>
      <c r="G28" s="85"/>
      <c r="H28" s="38"/>
      <c r="I28" s="38"/>
      <c r="J28" s="39"/>
      <c r="K28" s="39"/>
    </row>
    <row r="29" spans="1:9" s="29" customFormat="1" ht="28.5" customHeight="1">
      <c r="A29" s="76">
        <v>1</v>
      </c>
      <c r="B29" s="76" t="s">
        <v>107</v>
      </c>
      <c r="C29" s="74" t="s">
        <v>60</v>
      </c>
      <c r="D29" s="74" t="s">
        <v>60</v>
      </c>
      <c r="E29" s="75">
        <v>377.86</v>
      </c>
      <c r="F29" s="75">
        <v>112.71</v>
      </c>
      <c r="G29" s="86">
        <v>0.1</v>
      </c>
      <c r="H29" s="74" t="s">
        <v>108</v>
      </c>
      <c r="I29" s="76"/>
    </row>
    <row r="30" spans="1:9" s="29" customFormat="1" ht="38.25">
      <c r="A30" s="76">
        <v>2</v>
      </c>
      <c r="B30" s="76" t="s">
        <v>109</v>
      </c>
      <c r="C30" s="74" t="s">
        <v>110</v>
      </c>
      <c r="D30" s="74" t="s">
        <v>74</v>
      </c>
      <c r="E30" s="81">
        <v>1544.18</v>
      </c>
      <c r="F30" s="81">
        <v>0</v>
      </c>
      <c r="G30" s="87"/>
      <c r="H30" s="74"/>
      <c r="I30" s="74"/>
    </row>
    <row r="31" spans="1:9" s="29" customFormat="1" ht="25.5">
      <c r="A31" s="76">
        <v>3</v>
      </c>
      <c r="B31" s="88" t="s">
        <v>111</v>
      </c>
      <c r="C31" s="74" t="s">
        <v>58</v>
      </c>
      <c r="D31" s="74" t="s">
        <v>58</v>
      </c>
      <c r="E31" s="81">
        <v>1000</v>
      </c>
      <c r="F31" s="81">
        <v>810</v>
      </c>
      <c r="G31" s="86">
        <v>0</v>
      </c>
      <c r="H31" s="89" t="s">
        <v>112</v>
      </c>
      <c r="I31" s="74">
        <v>1</v>
      </c>
    </row>
    <row r="32" spans="1:9" s="29" customFormat="1" ht="25.5">
      <c r="A32" s="76">
        <v>4</v>
      </c>
      <c r="B32" s="88" t="s">
        <v>113</v>
      </c>
      <c r="C32" s="74" t="s">
        <v>58</v>
      </c>
      <c r="D32" s="74" t="s">
        <v>53</v>
      </c>
      <c r="E32" s="81">
        <v>1300</v>
      </c>
      <c r="F32" s="81">
        <v>1110</v>
      </c>
      <c r="G32" s="86">
        <v>0.19</v>
      </c>
      <c r="H32" s="89" t="s">
        <v>114</v>
      </c>
      <c r="I32" s="74"/>
    </row>
    <row r="33" spans="1:9" s="29" customFormat="1" ht="38.25">
      <c r="A33" s="76">
        <v>5</v>
      </c>
      <c r="B33" s="88" t="s">
        <v>115</v>
      </c>
      <c r="C33" s="74" t="s">
        <v>60</v>
      </c>
      <c r="D33" s="74" t="s">
        <v>53</v>
      </c>
      <c r="E33" s="81">
        <v>750</v>
      </c>
      <c r="F33" s="81">
        <v>565</v>
      </c>
      <c r="G33" s="86">
        <v>0.7</v>
      </c>
      <c r="H33" s="89" t="s">
        <v>116</v>
      </c>
      <c r="I33" s="74">
        <v>1</v>
      </c>
    </row>
    <row r="34" spans="1:9" s="29" customFormat="1" ht="25.5">
      <c r="A34" s="76">
        <v>6</v>
      </c>
      <c r="B34" s="88" t="s">
        <v>117</v>
      </c>
      <c r="C34" s="74" t="s">
        <v>60</v>
      </c>
      <c r="D34" s="74" t="s">
        <v>53</v>
      </c>
      <c r="E34" s="81">
        <v>800</v>
      </c>
      <c r="F34" s="81">
        <v>640</v>
      </c>
      <c r="G34" s="86">
        <v>0.035</v>
      </c>
      <c r="H34" s="89" t="s">
        <v>118</v>
      </c>
      <c r="I34" s="76"/>
    </row>
    <row r="35" spans="1:9" s="29" customFormat="1" ht="27" customHeight="1">
      <c r="A35" s="76">
        <v>7</v>
      </c>
      <c r="B35" s="88" t="s">
        <v>119</v>
      </c>
      <c r="C35" s="74" t="s">
        <v>60</v>
      </c>
      <c r="D35" s="74" t="s">
        <v>58</v>
      </c>
      <c r="E35" s="81">
        <v>670</v>
      </c>
      <c r="F35" s="81">
        <v>510</v>
      </c>
      <c r="G35" s="86">
        <v>0.2</v>
      </c>
      <c r="H35" s="89" t="s">
        <v>120</v>
      </c>
      <c r="I35" s="76"/>
    </row>
    <row r="36" spans="1:9" s="29" customFormat="1" ht="38.25">
      <c r="A36" s="76">
        <v>8</v>
      </c>
      <c r="B36" s="88" t="s">
        <v>121</v>
      </c>
      <c r="C36" s="74" t="s">
        <v>58</v>
      </c>
      <c r="D36" s="74" t="s">
        <v>58</v>
      </c>
      <c r="E36" s="81">
        <v>350</v>
      </c>
      <c r="F36" s="81">
        <v>170</v>
      </c>
      <c r="G36" s="86">
        <v>0.168</v>
      </c>
      <c r="H36" s="89" t="s">
        <v>122</v>
      </c>
      <c r="I36" s="76"/>
    </row>
    <row r="37" spans="1:9" s="29" customFormat="1" ht="38.25">
      <c r="A37" s="76">
        <v>9</v>
      </c>
      <c r="B37" s="88" t="s">
        <v>123</v>
      </c>
      <c r="C37" s="74" t="s">
        <v>60</v>
      </c>
      <c r="D37" s="74" t="s">
        <v>53</v>
      </c>
      <c r="E37" s="81">
        <v>700</v>
      </c>
      <c r="F37" s="81">
        <v>490</v>
      </c>
      <c r="G37" s="86">
        <v>0.02</v>
      </c>
      <c r="H37" s="89" t="s">
        <v>124</v>
      </c>
      <c r="I37" s="74">
        <v>1</v>
      </c>
    </row>
    <row r="38" spans="1:9" s="29" customFormat="1" ht="25.5">
      <c r="A38" s="76">
        <v>10</v>
      </c>
      <c r="B38" s="88" t="s">
        <v>125</v>
      </c>
      <c r="C38" s="74" t="s">
        <v>60</v>
      </c>
      <c r="D38" s="74" t="s">
        <v>58</v>
      </c>
      <c r="E38" s="81">
        <v>480</v>
      </c>
      <c r="F38" s="81">
        <v>280</v>
      </c>
      <c r="G38" s="86">
        <v>0.26</v>
      </c>
      <c r="H38" s="89" t="s">
        <v>126</v>
      </c>
      <c r="I38" s="76"/>
    </row>
    <row r="39" spans="1:9" s="29" customFormat="1" ht="25.5">
      <c r="A39" s="76">
        <v>11</v>
      </c>
      <c r="B39" s="88" t="s">
        <v>127</v>
      </c>
      <c r="C39" s="74" t="s">
        <v>58</v>
      </c>
      <c r="D39" s="74" t="s">
        <v>58</v>
      </c>
      <c r="E39" s="81">
        <v>580</v>
      </c>
      <c r="F39" s="81">
        <v>380</v>
      </c>
      <c r="G39" s="86">
        <v>0.25</v>
      </c>
      <c r="H39" s="89" t="s">
        <v>120</v>
      </c>
      <c r="I39" s="76"/>
    </row>
    <row r="40" spans="1:9" s="29" customFormat="1" ht="25.5">
      <c r="A40" s="24"/>
      <c r="B40" s="25" t="s">
        <v>24</v>
      </c>
      <c r="C40" s="62" t="s">
        <v>58</v>
      </c>
      <c r="D40" s="62" t="s">
        <v>53</v>
      </c>
      <c r="E40" s="27">
        <v>6560</v>
      </c>
      <c r="F40" s="27">
        <v>6560</v>
      </c>
      <c r="G40" s="40"/>
      <c r="H40" s="40"/>
      <c r="I40" s="40"/>
    </row>
    <row r="41" spans="1:9" ht="12.75">
      <c r="A41" s="24"/>
      <c r="B41" s="25" t="s">
        <v>25</v>
      </c>
      <c r="C41" s="63"/>
      <c r="D41" s="26"/>
      <c r="E41" s="27">
        <f>SUM(E42:E48)</f>
        <v>208296.032</v>
      </c>
      <c r="F41" s="27">
        <f>SUM(F42:F48)</f>
        <v>7753.928000000001</v>
      </c>
      <c r="G41" s="40"/>
      <c r="H41" s="40"/>
      <c r="I41" s="40"/>
    </row>
    <row r="42" spans="1:9" ht="51.75" customHeight="1">
      <c r="A42" s="41">
        <v>1</v>
      </c>
      <c r="B42" s="64" t="s">
        <v>51</v>
      </c>
      <c r="C42" s="65" t="s">
        <v>52</v>
      </c>
      <c r="D42" s="66" t="s">
        <v>53</v>
      </c>
      <c r="E42" s="67">
        <f>2769.39*0.8</f>
        <v>2215.512</v>
      </c>
      <c r="F42" s="34">
        <f>80*0.8</f>
        <v>64</v>
      </c>
      <c r="G42" s="42"/>
      <c r="H42" s="42"/>
      <c r="I42" s="42"/>
    </row>
    <row r="43" spans="1:9" ht="38.25">
      <c r="A43" s="41">
        <v>2</v>
      </c>
      <c r="B43" s="64" t="s">
        <v>54</v>
      </c>
      <c r="C43" s="65" t="s">
        <v>55</v>
      </c>
      <c r="D43" s="66" t="s">
        <v>53</v>
      </c>
      <c r="E43" s="67">
        <f>15825.04*0</f>
        <v>0</v>
      </c>
      <c r="F43" s="34">
        <f>10228*0</f>
        <v>0</v>
      </c>
      <c r="G43" s="42"/>
      <c r="H43" s="42"/>
      <c r="I43" s="42"/>
    </row>
    <row r="44" spans="1:9" ht="38.25">
      <c r="A44" s="41">
        <v>3</v>
      </c>
      <c r="B44" s="64" t="s">
        <v>56</v>
      </c>
      <c r="C44" s="65" t="s">
        <v>57</v>
      </c>
      <c r="D44" s="65" t="s">
        <v>58</v>
      </c>
      <c r="E44" s="68">
        <v>36862.88</v>
      </c>
      <c r="F44" s="68">
        <v>4020</v>
      </c>
      <c r="G44" s="42"/>
      <c r="H44" s="42"/>
      <c r="I44" s="42"/>
    </row>
    <row r="45" spans="1:9" ht="38.25">
      <c r="A45" s="41">
        <v>4</v>
      </c>
      <c r="B45" s="64" t="s">
        <v>59</v>
      </c>
      <c r="C45" s="65" t="s">
        <v>60</v>
      </c>
      <c r="D45" s="65" t="s">
        <v>58</v>
      </c>
      <c r="E45" s="68">
        <f>211089.18*0.8</f>
        <v>168871.344</v>
      </c>
      <c r="F45" s="71">
        <f>4158.91*0.8</f>
        <v>3327.128</v>
      </c>
      <c r="G45" s="42"/>
      <c r="H45" s="42"/>
      <c r="I45" s="42"/>
    </row>
    <row r="46" spans="1:9" ht="51">
      <c r="A46" s="41">
        <v>5</v>
      </c>
      <c r="B46" s="69" t="s">
        <v>61</v>
      </c>
      <c r="C46" s="65" t="s">
        <v>62</v>
      </c>
      <c r="D46" s="65" t="s">
        <v>60</v>
      </c>
      <c r="E46" s="34">
        <f>284.6*0.76</f>
        <v>216.29600000000002</v>
      </c>
      <c r="F46" s="34">
        <f>280*0.76</f>
        <v>212.8</v>
      </c>
      <c r="G46" s="42"/>
      <c r="H46" s="42"/>
      <c r="I46" s="42"/>
    </row>
    <row r="47" spans="1:9" ht="51">
      <c r="A47" s="41">
        <v>6</v>
      </c>
      <c r="B47" s="32" t="s">
        <v>63</v>
      </c>
      <c r="C47" s="65" t="s">
        <v>60</v>
      </c>
      <c r="D47" s="65" t="s">
        <v>60</v>
      </c>
      <c r="E47" s="34">
        <v>80</v>
      </c>
      <c r="F47" s="34">
        <v>80</v>
      </c>
      <c r="G47" s="42"/>
      <c r="H47" s="42"/>
      <c r="I47" s="42"/>
    </row>
    <row r="48" spans="1:9" ht="51">
      <c r="A48" s="41">
        <v>7</v>
      </c>
      <c r="B48" s="32" t="s">
        <v>64</v>
      </c>
      <c r="C48" s="65" t="s">
        <v>60</v>
      </c>
      <c r="D48" s="65" t="s">
        <v>60</v>
      </c>
      <c r="E48" s="34">
        <v>50</v>
      </c>
      <c r="F48" s="34">
        <v>50</v>
      </c>
      <c r="G48" s="42"/>
      <c r="H48" s="42"/>
      <c r="I48" s="42"/>
    </row>
    <row r="49" spans="1:9" ht="25.5" customHeight="1">
      <c r="A49" s="20" t="s">
        <v>26</v>
      </c>
      <c r="B49" s="43" t="s">
        <v>27</v>
      </c>
      <c r="C49" s="22"/>
      <c r="D49" s="22"/>
      <c r="E49" s="23">
        <f>E50+E82</f>
        <v>113943.1508</v>
      </c>
      <c r="F49" s="23">
        <f>F50+F82</f>
        <v>81306.50360000001</v>
      </c>
      <c r="G49" s="22"/>
      <c r="H49" s="22"/>
      <c r="I49" s="22"/>
    </row>
    <row r="50" spans="1:9" s="44" customFormat="1" ht="12.75">
      <c r="A50" s="24"/>
      <c r="B50" s="25" t="s">
        <v>28</v>
      </c>
      <c r="C50" s="26"/>
      <c r="D50" s="26"/>
      <c r="E50" s="27">
        <f>SUM(E51:E81)</f>
        <v>39605</v>
      </c>
      <c r="F50" s="27">
        <f>SUM(F51:F81)</f>
        <v>11565</v>
      </c>
      <c r="G50" s="28">
        <f>SUM(G51:G51)</f>
        <v>0.3</v>
      </c>
      <c r="H50" s="26"/>
      <c r="I50" s="28">
        <v>7</v>
      </c>
    </row>
    <row r="51" spans="1:9" s="44" customFormat="1" ht="39.75" customHeight="1">
      <c r="A51" s="80" t="s">
        <v>84</v>
      </c>
      <c r="B51" s="77" t="s">
        <v>128</v>
      </c>
      <c r="C51" s="74" t="s">
        <v>60</v>
      </c>
      <c r="D51" s="74" t="s">
        <v>53</v>
      </c>
      <c r="E51" s="81">
        <v>4900</v>
      </c>
      <c r="F51" s="78">
        <v>1100</v>
      </c>
      <c r="G51" s="82">
        <v>0.3</v>
      </c>
      <c r="H51" s="90" t="s">
        <v>170</v>
      </c>
      <c r="I51" s="83"/>
    </row>
    <row r="52" spans="1:9" s="44" customFormat="1" ht="52.5" customHeight="1">
      <c r="A52" s="80" t="s">
        <v>88</v>
      </c>
      <c r="B52" s="77" t="s">
        <v>129</v>
      </c>
      <c r="C52" s="74" t="s">
        <v>60</v>
      </c>
      <c r="D52" s="74" t="s">
        <v>58</v>
      </c>
      <c r="E52" s="81">
        <v>360</v>
      </c>
      <c r="F52" s="78">
        <v>350</v>
      </c>
      <c r="G52" s="82">
        <v>0</v>
      </c>
      <c r="H52" s="77" t="s">
        <v>184</v>
      </c>
      <c r="I52" s="83"/>
    </row>
    <row r="53" spans="1:9" s="44" customFormat="1" ht="54" customHeight="1">
      <c r="A53" s="80" t="s">
        <v>91</v>
      </c>
      <c r="B53" s="77" t="s">
        <v>130</v>
      </c>
      <c r="C53" s="74" t="s">
        <v>60</v>
      </c>
      <c r="D53" s="74" t="s">
        <v>53</v>
      </c>
      <c r="E53" s="81">
        <v>3510</v>
      </c>
      <c r="F53" s="78">
        <v>400</v>
      </c>
      <c r="G53" s="82">
        <v>0</v>
      </c>
      <c r="H53" s="90" t="s">
        <v>131</v>
      </c>
      <c r="I53" s="83"/>
    </row>
    <row r="54" spans="1:9" s="44" customFormat="1" ht="54" customHeight="1">
      <c r="A54" s="80" t="s">
        <v>94</v>
      </c>
      <c r="B54" s="77" t="s">
        <v>132</v>
      </c>
      <c r="C54" s="74" t="s">
        <v>60</v>
      </c>
      <c r="D54" s="74" t="s">
        <v>53</v>
      </c>
      <c r="E54" s="81">
        <v>3110</v>
      </c>
      <c r="F54" s="78">
        <v>600</v>
      </c>
      <c r="G54" s="82">
        <v>0</v>
      </c>
      <c r="H54" s="77" t="s">
        <v>133</v>
      </c>
      <c r="I54" s="83"/>
    </row>
    <row r="55" spans="1:9" s="44" customFormat="1" ht="51.75" customHeight="1">
      <c r="A55" s="80" t="s">
        <v>98</v>
      </c>
      <c r="B55" s="77" t="s">
        <v>134</v>
      </c>
      <c r="C55" s="74" t="s">
        <v>60</v>
      </c>
      <c r="D55" s="74" t="s">
        <v>53</v>
      </c>
      <c r="E55" s="81">
        <v>3510</v>
      </c>
      <c r="F55" s="78">
        <v>600</v>
      </c>
      <c r="G55" s="82">
        <v>0</v>
      </c>
      <c r="H55" s="77" t="s">
        <v>135</v>
      </c>
      <c r="I55" s="83"/>
    </row>
    <row r="56" spans="1:9" s="44" customFormat="1" ht="51" customHeight="1">
      <c r="A56" s="80" t="s">
        <v>100</v>
      </c>
      <c r="B56" s="77" t="s">
        <v>136</v>
      </c>
      <c r="C56" s="74" t="s">
        <v>60</v>
      </c>
      <c r="D56" s="74" t="s">
        <v>53</v>
      </c>
      <c r="E56" s="81">
        <v>1710</v>
      </c>
      <c r="F56" s="78">
        <v>600</v>
      </c>
      <c r="G56" s="82">
        <v>0</v>
      </c>
      <c r="H56" s="77" t="s">
        <v>137</v>
      </c>
      <c r="I56" s="83"/>
    </row>
    <row r="57" spans="1:9" s="44" customFormat="1" ht="39.75" customHeight="1">
      <c r="A57" s="80" t="s">
        <v>186</v>
      </c>
      <c r="B57" s="77" t="s">
        <v>138</v>
      </c>
      <c r="C57" s="74" t="s">
        <v>60</v>
      </c>
      <c r="D57" s="74" t="s">
        <v>53</v>
      </c>
      <c r="E57" s="81">
        <v>710</v>
      </c>
      <c r="F57" s="78">
        <v>600</v>
      </c>
      <c r="G57" s="82">
        <v>0</v>
      </c>
      <c r="H57" s="77" t="s">
        <v>139</v>
      </c>
      <c r="I57" s="83"/>
    </row>
    <row r="58" spans="1:9" s="44" customFormat="1" ht="53.25" customHeight="1">
      <c r="A58" s="80" t="s">
        <v>187</v>
      </c>
      <c r="B58" s="77" t="s">
        <v>140</v>
      </c>
      <c r="C58" s="74" t="s">
        <v>60</v>
      </c>
      <c r="D58" s="74" t="s">
        <v>58</v>
      </c>
      <c r="E58" s="81">
        <v>410</v>
      </c>
      <c r="F58" s="78">
        <v>400</v>
      </c>
      <c r="G58" s="82">
        <v>0</v>
      </c>
      <c r="H58" s="77" t="s">
        <v>141</v>
      </c>
      <c r="I58" s="83"/>
    </row>
    <row r="59" spans="1:9" s="44" customFormat="1" ht="51" customHeight="1">
      <c r="A59" s="80" t="s">
        <v>188</v>
      </c>
      <c r="B59" s="77" t="s">
        <v>142</v>
      </c>
      <c r="C59" s="74" t="s">
        <v>60</v>
      </c>
      <c r="D59" s="74" t="s">
        <v>58</v>
      </c>
      <c r="E59" s="81">
        <v>250</v>
      </c>
      <c r="F59" s="78">
        <v>240</v>
      </c>
      <c r="G59" s="82">
        <v>0</v>
      </c>
      <c r="H59" s="77" t="s">
        <v>143</v>
      </c>
      <c r="I59" s="83"/>
    </row>
    <row r="60" spans="1:9" s="44" customFormat="1" ht="38.25">
      <c r="A60" s="80" t="s">
        <v>189</v>
      </c>
      <c r="B60" s="77" t="s">
        <v>144</v>
      </c>
      <c r="C60" s="74" t="s">
        <v>60</v>
      </c>
      <c r="D60" s="74" t="s">
        <v>53</v>
      </c>
      <c r="E60" s="81">
        <v>1400</v>
      </c>
      <c r="F60" s="78">
        <v>705</v>
      </c>
      <c r="G60" s="82">
        <v>0</v>
      </c>
      <c r="H60" s="77" t="s">
        <v>145</v>
      </c>
      <c r="I60" s="83"/>
    </row>
    <row r="61" spans="1:9" s="44" customFormat="1" ht="38.25">
      <c r="A61" s="80" t="s">
        <v>190</v>
      </c>
      <c r="B61" s="77" t="s">
        <v>146</v>
      </c>
      <c r="C61" s="74" t="s">
        <v>60</v>
      </c>
      <c r="D61" s="74" t="s">
        <v>60</v>
      </c>
      <c r="E61" s="81">
        <v>420</v>
      </c>
      <c r="F61" s="78">
        <v>290</v>
      </c>
      <c r="G61" s="82">
        <v>0</v>
      </c>
      <c r="H61" s="77" t="s">
        <v>145</v>
      </c>
      <c r="I61" s="83"/>
    </row>
    <row r="62" spans="1:9" s="44" customFormat="1" ht="39.75" customHeight="1">
      <c r="A62" s="80" t="s">
        <v>191</v>
      </c>
      <c r="B62" s="77" t="s">
        <v>147</v>
      </c>
      <c r="C62" s="74" t="s">
        <v>60</v>
      </c>
      <c r="D62" s="74" t="s">
        <v>53</v>
      </c>
      <c r="E62" s="81">
        <v>610</v>
      </c>
      <c r="F62" s="78">
        <v>600</v>
      </c>
      <c r="G62" s="82">
        <v>0</v>
      </c>
      <c r="H62" s="77" t="s">
        <v>148</v>
      </c>
      <c r="I62" s="83"/>
    </row>
    <row r="63" spans="1:9" s="44" customFormat="1" ht="38.25" customHeight="1">
      <c r="A63" s="80" t="s">
        <v>192</v>
      </c>
      <c r="B63" s="91" t="s">
        <v>149</v>
      </c>
      <c r="C63" s="74" t="s">
        <v>60</v>
      </c>
      <c r="D63" s="74" t="s">
        <v>53</v>
      </c>
      <c r="E63" s="81">
        <v>610</v>
      </c>
      <c r="F63" s="78">
        <v>600</v>
      </c>
      <c r="G63" s="82">
        <v>0</v>
      </c>
      <c r="H63" s="77" t="s">
        <v>148</v>
      </c>
      <c r="I63" s="83"/>
    </row>
    <row r="64" spans="1:9" s="44" customFormat="1" ht="38.25">
      <c r="A64" s="80" t="s">
        <v>193</v>
      </c>
      <c r="B64" s="77" t="s">
        <v>150</v>
      </c>
      <c r="C64" s="74" t="s">
        <v>60</v>
      </c>
      <c r="D64" s="74" t="s">
        <v>58</v>
      </c>
      <c r="E64" s="81">
        <v>640</v>
      </c>
      <c r="F64" s="78">
        <v>435</v>
      </c>
      <c r="G64" s="82">
        <v>0</v>
      </c>
      <c r="H64" s="77" t="s">
        <v>151</v>
      </c>
      <c r="I64" s="83"/>
    </row>
    <row r="65" spans="1:9" s="44" customFormat="1" ht="38.25">
      <c r="A65" s="80" t="s">
        <v>194</v>
      </c>
      <c r="B65" s="77" t="s">
        <v>152</v>
      </c>
      <c r="C65" s="74" t="s">
        <v>60</v>
      </c>
      <c r="D65" s="74" t="s">
        <v>58</v>
      </c>
      <c r="E65" s="81">
        <v>800</v>
      </c>
      <c r="F65" s="78">
        <v>495</v>
      </c>
      <c r="G65" s="82">
        <v>0</v>
      </c>
      <c r="H65" s="77" t="s">
        <v>153</v>
      </c>
      <c r="I65" s="83"/>
    </row>
    <row r="66" spans="1:9" s="44" customFormat="1" ht="42" customHeight="1">
      <c r="A66" s="80" t="s">
        <v>195</v>
      </c>
      <c r="B66" s="77" t="s">
        <v>154</v>
      </c>
      <c r="C66" s="74" t="s">
        <v>60</v>
      </c>
      <c r="D66" s="74" t="s">
        <v>58</v>
      </c>
      <c r="E66" s="81">
        <v>3110</v>
      </c>
      <c r="F66" s="78">
        <v>400</v>
      </c>
      <c r="G66" s="82">
        <v>0</v>
      </c>
      <c r="H66" s="77" t="s">
        <v>155</v>
      </c>
      <c r="I66" s="83"/>
    </row>
    <row r="67" spans="1:9" s="44" customFormat="1" ht="38.25" customHeight="1">
      <c r="A67" s="80" t="s">
        <v>196</v>
      </c>
      <c r="B67" s="77" t="s">
        <v>156</v>
      </c>
      <c r="C67" s="74" t="s">
        <v>53</v>
      </c>
      <c r="D67" s="74" t="s">
        <v>53</v>
      </c>
      <c r="E67" s="81">
        <v>1810</v>
      </c>
      <c r="F67" s="78">
        <v>0</v>
      </c>
      <c r="G67" s="82">
        <v>0</v>
      </c>
      <c r="H67" s="77" t="s">
        <v>157</v>
      </c>
      <c r="I67" s="83"/>
    </row>
    <row r="68" spans="1:9" s="44" customFormat="1" ht="40.5" customHeight="1">
      <c r="A68" s="80" t="s">
        <v>197</v>
      </c>
      <c r="B68" s="77" t="s">
        <v>158</v>
      </c>
      <c r="C68" s="74" t="s">
        <v>60</v>
      </c>
      <c r="D68" s="74" t="s">
        <v>60</v>
      </c>
      <c r="E68" s="81">
        <v>530</v>
      </c>
      <c r="F68" s="78">
        <v>520</v>
      </c>
      <c r="G68" s="82">
        <v>0</v>
      </c>
      <c r="H68" s="77" t="s">
        <v>159</v>
      </c>
      <c r="I68" s="83"/>
    </row>
    <row r="69" spans="1:9" s="44" customFormat="1" ht="38.25">
      <c r="A69" s="80" t="s">
        <v>198</v>
      </c>
      <c r="B69" s="77" t="s">
        <v>160</v>
      </c>
      <c r="C69" s="74" t="s">
        <v>60</v>
      </c>
      <c r="D69" s="74" t="s">
        <v>60</v>
      </c>
      <c r="E69" s="81">
        <v>360</v>
      </c>
      <c r="F69" s="78">
        <v>350</v>
      </c>
      <c r="G69" s="82">
        <v>0</v>
      </c>
      <c r="H69" s="77" t="s">
        <v>161</v>
      </c>
      <c r="I69" s="83"/>
    </row>
    <row r="70" spans="1:9" s="44" customFormat="1" ht="56.25" customHeight="1">
      <c r="A70" s="80" t="s">
        <v>199</v>
      </c>
      <c r="B70" s="77" t="s">
        <v>162</v>
      </c>
      <c r="C70" s="74" t="s">
        <v>60</v>
      </c>
      <c r="D70" s="74" t="s">
        <v>58</v>
      </c>
      <c r="E70" s="81">
        <v>1800</v>
      </c>
      <c r="F70" s="78">
        <v>510</v>
      </c>
      <c r="G70" s="82">
        <v>0</v>
      </c>
      <c r="H70" s="77" t="s">
        <v>163</v>
      </c>
      <c r="I70" s="83"/>
    </row>
    <row r="71" spans="1:9" s="44" customFormat="1" ht="39" customHeight="1">
      <c r="A71" s="80" t="s">
        <v>200</v>
      </c>
      <c r="B71" s="77" t="s">
        <v>164</v>
      </c>
      <c r="C71" s="74" t="s">
        <v>60</v>
      </c>
      <c r="D71" s="74" t="s">
        <v>60</v>
      </c>
      <c r="E71" s="81">
        <v>160</v>
      </c>
      <c r="F71" s="78">
        <v>150</v>
      </c>
      <c r="G71" s="82">
        <v>0</v>
      </c>
      <c r="H71" s="77" t="s">
        <v>165</v>
      </c>
      <c r="I71" s="83"/>
    </row>
    <row r="72" spans="1:9" s="44" customFormat="1" ht="40.5" customHeight="1">
      <c r="A72" s="80" t="s">
        <v>201</v>
      </c>
      <c r="B72" s="77" t="s">
        <v>166</v>
      </c>
      <c r="C72" s="74" t="s">
        <v>60</v>
      </c>
      <c r="D72" s="74" t="s">
        <v>58</v>
      </c>
      <c r="E72" s="81">
        <v>510</v>
      </c>
      <c r="F72" s="78">
        <v>510</v>
      </c>
      <c r="G72" s="82">
        <v>0</v>
      </c>
      <c r="H72" s="77" t="s">
        <v>167</v>
      </c>
      <c r="I72" s="83"/>
    </row>
    <row r="73" spans="1:9" s="44" customFormat="1" ht="66" customHeight="1">
      <c r="A73" s="80" t="s">
        <v>202</v>
      </c>
      <c r="B73" s="77" t="s">
        <v>168</v>
      </c>
      <c r="C73" s="74" t="s">
        <v>60</v>
      </c>
      <c r="D73" s="74" t="s">
        <v>58</v>
      </c>
      <c r="E73" s="81">
        <v>645</v>
      </c>
      <c r="F73" s="78">
        <v>400</v>
      </c>
      <c r="G73" s="82">
        <v>0</v>
      </c>
      <c r="H73" s="77" t="s">
        <v>169</v>
      </c>
      <c r="I73" s="83"/>
    </row>
    <row r="74" spans="1:9" s="44" customFormat="1" ht="38.25">
      <c r="A74" s="80" t="s">
        <v>203</v>
      </c>
      <c r="B74" s="92" t="s">
        <v>171</v>
      </c>
      <c r="C74" s="74" t="s">
        <v>60</v>
      </c>
      <c r="D74" s="74" t="s">
        <v>53</v>
      </c>
      <c r="E74" s="78">
        <v>1295</v>
      </c>
      <c r="F74" s="78">
        <v>200</v>
      </c>
      <c r="G74" s="82">
        <v>0</v>
      </c>
      <c r="H74" s="77" t="s">
        <v>172</v>
      </c>
      <c r="I74" s="83">
        <v>1</v>
      </c>
    </row>
    <row r="75" spans="1:9" s="44" customFormat="1" ht="25.5" customHeight="1">
      <c r="A75" s="80" t="s">
        <v>204</v>
      </c>
      <c r="B75" s="92" t="s">
        <v>173</v>
      </c>
      <c r="C75" s="74" t="s">
        <v>60</v>
      </c>
      <c r="D75" s="74" t="s">
        <v>53</v>
      </c>
      <c r="E75" s="78">
        <v>1280</v>
      </c>
      <c r="F75" s="78">
        <v>200</v>
      </c>
      <c r="G75" s="82">
        <v>0</v>
      </c>
      <c r="H75" s="77" t="s">
        <v>180</v>
      </c>
      <c r="I75" s="83">
        <v>1</v>
      </c>
    </row>
    <row r="76" spans="1:9" s="44" customFormat="1" ht="25.5">
      <c r="A76" s="80" t="s">
        <v>205</v>
      </c>
      <c r="B76" s="92" t="s">
        <v>174</v>
      </c>
      <c r="C76" s="74" t="s">
        <v>58</v>
      </c>
      <c r="D76" s="74" t="s">
        <v>53</v>
      </c>
      <c r="E76" s="78">
        <v>530</v>
      </c>
      <c r="F76" s="78">
        <v>0</v>
      </c>
      <c r="G76" s="82">
        <v>0</v>
      </c>
      <c r="H76" s="77" t="s">
        <v>175</v>
      </c>
      <c r="I76" s="83">
        <v>1</v>
      </c>
    </row>
    <row r="77" spans="1:9" s="44" customFormat="1" ht="25.5">
      <c r="A77" s="80" t="s">
        <v>206</v>
      </c>
      <c r="B77" s="92" t="s">
        <v>176</v>
      </c>
      <c r="C77" s="74" t="s">
        <v>58</v>
      </c>
      <c r="D77" s="74" t="s">
        <v>53</v>
      </c>
      <c r="E77" s="78">
        <v>1230</v>
      </c>
      <c r="F77" s="78">
        <v>0</v>
      </c>
      <c r="G77" s="82">
        <v>0</v>
      </c>
      <c r="H77" s="77" t="s">
        <v>175</v>
      </c>
      <c r="I77" s="83">
        <v>1</v>
      </c>
    </row>
    <row r="78" spans="1:9" s="44" customFormat="1" ht="25.5">
      <c r="A78" s="80" t="s">
        <v>207</v>
      </c>
      <c r="B78" s="92" t="s">
        <v>177</v>
      </c>
      <c r="C78" s="74" t="s">
        <v>58</v>
      </c>
      <c r="D78" s="74" t="s">
        <v>53</v>
      </c>
      <c r="E78" s="78">
        <v>1230</v>
      </c>
      <c r="F78" s="78">
        <v>0</v>
      </c>
      <c r="G78" s="82">
        <v>0</v>
      </c>
      <c r="H78" s="77" t="s">
        <v>175</v>
      </c>
      <c r="I78" s="83">
        <v>1</v>
      </c>
    </row>
    <row r="79" spans="1:9" s="44" customFormat="1" ht="25.5">
      <c r="A79" s="80" t="s">
        <v>208</v>
      </c>
      <c r="B79" s="92" t="s">
        <v>178</v>
      </c>
      <c r="C79" s="74" t="s">
        <v>58</v>
      </c>
      <c r="D79" s="74" t="s">
        <v>53</v>
      </c>
      <c r="E79" s="78">
        <v>1280</v>
      </c>
      <c r="F79" s="78">
        <v>0</v>
      </c>
      <c r="G79" s="82">
        <v>0</v>
      </c>
      <c r="H79" s="77" t="s">
        <v>175</v>
      </c>
      <c r="I79" s="83">
        <v>1</v>
      </c>
    </row>
    <row r="80" spans="1:9" s="44" customFormat="1" ht="25.5">
      <c r="A80" s="80" t="s">
        <v>209</v>
      </c>
      <c r="B80" s="92" t="s">
        <v>179</v>
      </c>
      <c r="C80" s="74" t="s">
        <v>58</v>
      </c>
      <c r="D80" s="74" t="s">
        <v>53</v>
      </c>
      <c r="E80" s="78">
        <v>530</v>
      </c>
      <c r="F80" s="78">
        <v>0</v>
      </c>
      <c r="G80" s="82">
        <v>0</v>
      </c>
      <c r="H80" s="77" t="s">
        <v>180</v>
      </c>
      <c r="I80" s="83">
        <v>1</v>
      </c>
    </row>
    <row r="81" spans="1:9" s="44" customFormat="1" ht="25.5">
      <c r="A81" s="80" t="s">
        <v>210</v>
      </c>
      <c r="B81" s="92" t="s">
        <v>181</v>
      </c>
      <c r="C81" s="74" t="s">
        <v>60</v>
      </c>
      <c r="D81" s="74" t="s">
        <v>53</v>
      </c>
      <c r="E81" s="78">
        <v>355</v>
      </c>
      <c r="F81" s="78">
        <v>310</v>
      </c>
      <c r="G81" s="82">
        <v>0</v>
      </c>
      <c r="H81" s="77" t="s">
        <v>182</v>
      </c>
      <c r="I81" s="83">
        <v>1</v>
      </c>
    </row>
    <row r="82" spans="1:11" ht="12.75">
      <c r="A82" s="24"/>
      <c r="B82" s="25" t="s">
        <v>25</v>
      </c>
      <c r="C82" s="26"/>
      <c r="D82" s="26"/>
      <c r="E82" s="27">
        <f>SUM(E83:E99)</f>
        <v>74338.1508</v>
      </c>
      <c r="F82" s="27">
        <f>SUM(F83:F99)</f>
        <v>69741.50360000001</v>
      </c>
      <c r="G82" s="40"/>
      <c r="H82" s="40"/>
      <c r="I82" s="40"/>
      <c r="J82" s="39"/>
      <c r="K82" s="39"/>
    </row>
    <row r="83" spans="1:11" ht="38.25">
      <c r="A83" s="31">
        <v>1</v>
      </c>
      <c r="B83" s="32" t="s">
        <v>65</v>
      </c>
      <c r="C83" s="66" t="s">
        <v>66</v>
      </c>
      <c r="D83" s="66" t="s">
        <v>53</v>
      </c>
      <c r="E83" s="70">
        <f>19490*0.76</f>
        <v>14812.4</v>
      </c>
      <c r="F83" s="70">
        <f>19000*0.76</f>
        <v>14440</v>
      </c>
      <c r="G83" s="42"/>
      <c r="H83" s="42"/>
      <c r="I83" s="42"/>
      <c r="J83" s="39"/>
      <c r="K83" s="39"/>
    </row>
    <row r="84" spans="1:11" ht="38.25">
      <c r="A84" s="31">
        <v>2</v>
      </c>
      <c r="B84" s="32" t="s">
        <v>67</v>
      </c>
      <c r="C84" s="66" t="s">
        <v>66</v>
      </c>
      <c r="D84" s="65" t="s">
        <v>58</v>
      </c>
      <c r="E84" s="70">
        <f>12210*0.76</f>
        <v>9279.6</v>
      </c>
      <c r="F84" s="70">
        <f>11800*0.76</f>
        <v>8968</v>
      </c>
      <c r="G84" s="42"/>
      <c r="H84" s="42"/>
      <c r="I84" s="42"/>
      <c r="J84" s="39"/>
      <c r="K84" s="39"/>
    </row>
    <row r="85" spans="1:11" ht="38.25">
      <c r="A85" s="31">
        <v>3</v>
      </c>
      <c r="B85" s="64" t="s">
        <v>68</v>
      </c>
      <c r="C85" s="65" t="s">
        <v>60</v>
      </c>
      <c r="D85" s="65" t="s">
        <v>60</v>
      </c>
      <c r="E85" s="71">
        <f>250*0.76</f>
        <v>190</v>
      </c>
      <c r="F85" s="71">
        <f>250*0.76</f>
        <v>190</v>
      </c>
      <c r="G85" s="42"/>
      <c r="H85" s="42"/>
      <c r="I85" s="42"/>
      <c r="J85" s="39"/>
      <c r="K85" s="39"/>
    </row>
    <row r="86" spans="1:11" ht="38.25">
      <c r="A86" s="31">
        <v>4</v>
      </c>
      <c r="B86" s="64" t="s">
        <v>69</v>
      </c>
      <c r="C86" s="65" t="s">
        <v>60</v>
      </c>
      <c r="D86" s="65" t="s">
        <v>60</v>
      </c>
      <c r="E86" s="71">
        <f>310*0.76</f>
        <v>235.6</v>
      </c>
      <c r="F86" s="71">
        <f>310*0.76</f>
        <v>235.6</v>
      </c>
      <c r="G86" s="42"/>
      <c r="H86" s="42"/>
      <c r="I86" s="42"/>
      <c r="J86" s="39"/>
      <c r="K86" s="39"/>
    </row>
    <row r="87" spans="1:11" ht="38.25">
      <c r="A87" s="31">
        <v>5</v>
      </c>
      <c r="B87" s="64" t="s">
        <v>70</v>
      </c>
      <c r="C87" s="66" t="s">
        <v>66</v>
      </c>
      <c r="D87" s="65" t="s">
        <v>58</v>
      </c>
      <c r="E87" s="71">
        <f>21225.83*0.76</f>
        <v>16131.6308</v>
      </c>
      <c r="F87" s="71">
        <f>20635.83*0.76</f>
        <v>15683.230800000001</v>
      </c>
      <c r="G87" s="42"/>
      <c r="H87" s="42"/>
      <c r="I87" s="42"/>
      <c r="J87" s="39"/>
      <c r="K87" s="39"/>
    </row>
    <row r="88" spans="1:11" ht="30" customHeight="1">
      <c r="A88" s="31">
        <v>6</v>
      </c>
      <c r="B88" s="64" t="s">
        <v>71</v>
      </c>
      <c r="C88" s="65" t="s">
        <v>60</v>
      </c>
      <c r="D88" s="65" t="s">
        <v>60</v>
      </c>
      <c r="E88" s="33">
        <f>327*0.76</f>
        <v>248.52</v>
      </c>
      <c r="F88" s="34">
        <f>327*0.76</f>
        <v>248.52</v>
      </c>
      <c r="G88" s="42"/>
      <c r="H88" s="42"/>
      <c r="I88" s="42"/>
      <c r="J88" s="39"/>
      <c r="K88" s="39"/>
    </row>
    <row r="89" spans="1:11" ht="40.5" customHeight="1">
      <c r="A89" s="31">
        <v>7</v>
      </c>
      <c r="B89" s="32" t="s">
        <v>72</v>
      </c>
      <c r="C89" s="65" t="s">
        <v>60</v>
      </c>
      <c r="D89" s="66" t="s">
        <v>53</v>
      </c>
      <c r="E89" s="33">
        <f>19320*0.76</f>
        <v>14683.2</v>
      </c>
      <c r="F89" s="34">
        <f>19320*0.76</f>
        <v>14683.2</v>
      </c>
      <c r="G89" s="42"/>
      <c r="H89" s="42"/>
      <c r="I89" s="42"/>
      <c r="J89" s="39"/>
      <c r="K89" s="39"/>
    </row>
    <row r="90" spans="1:11" ht="39.75" customHeight="1">
      <c r="A90" s="31">
        <v>8</v>
      </c>
      <c r="B90" s="32" t="s">
        <v>73</v>
      </c>
      <c r="C90" s="65" t="s">
        <v>74</v>
      </c>
      <c r="D90" s="65" t="s">
        <v>74</v>
      </c>
      <c r="E90" s="33">
        <v>250</v>
      </c>
      <c r="F90" s="34">
        <v>250</v>
      </c>
      <c r="G90" s="42"/>
      <c r="H90" s="42"/>
      <c r="I90" s="42"/>
      <c r="J90" s="39"/>
      <c r="K90" s="39"/>
    </row>
    <row r="91" spans="1:11" ht="34.5" customHeight="1">
      <c r="A91" s="31">
        <v>9</v>
      </c>
      <c r="B91" s="32" t="s">
        <v>75</v>
      </c>
      <c r="C91" s="65" t="s">
        <v>74</v>
      </c>
      <c r="D91" s="66" t="s">
        <v>53</v>
      </c>
      <c r="E91" s="33">
        <v>12310</v>
      </c>
      <c r="F91" s="34">
        <v>12310</v>
      </c>
      <c r="G91" s="42"/>
      <c r="H91" s="42"/>
      <c r="I91" s="42"/>
      <c r="J91" s="39"/>
      <c r="K91" s="39"/>
    </row>
    <row r="92" spans="1:11" ht="47.25" customHeight="1">
      <c r="A92" s="31">
        <v>10</v>
      </c>
      <c r="B92" s="32" t="s">
        <v>76</v>
      </c>
      <c r="C92" s="65" t="s">
        <v>74</v>
      </c>
      <c r="D92" s="65" t="s">
        <v>74</v>
      </c>
      <c r="E92" s="33">
        <v>180</v>
      </c>
      <c r="F92" s="34">
        <v>180</v>
      </c>
      <c r="G92" s="42"/>
      <c r="H92" s="42"/>
      <c r="I92" s="42"/>
      <c r="J92" s="39"/>
      <c r="K92" s="39"/>
    </row>
    <row r="93" spans="1:11" ht="42" customHeight="1">
      <c r="A93" s="31">
        <v>11</v>
      </c>
      <c r="B93" s="72" t="s">
        <v>77</v>
      </c>
      <c r="C93" s="66" t="s">
        <v>66</v>
      </c>
      <c r="D93" s="65" t="s">
        <v>74</v>
      </c>
      <c r="E93" s="33">
        <f>7370*0.76</f>
        <v>5601.2</v>
      </c>
      <c r="F93" s="34">
        <f>2811.78*0.76</f>
        <v>2136.9528</v>
      </c>
      <c r="G93" s="42"/>
      <c r="H93" s="42"/>
      <c r="I93" s="42"/>
      <c r="J93" s="39"/>
      <c r="K93" s="39"/>
    </row>
    <row r="94" spans="1:11" ht="48.75" customHeight="1">
      <c r="A94" s="31">
        <v>12</v>
      </c>
      <c r="B94" s="32" t="s">
        <v>78</v>
      </c>
      <c r="C94" s="65" t="s">
        <v>58</v>
      </c>
      <c r="D94" s="65" t="s">
        <v>58</v>
      </c>
      <c r="E94" s="33">
        <v>120</v>
      </c>
      <c r="F94" s="34">
        <v>120</v>
      </c>
      <c r="G94" s="42"/>
      <c r="H94" s="42"/>
      <c r="I94" s="42"/>
      <c r="J94" s="39"/>
      <c r="K94" s="39"/>
    </row>
    <row r="95" spans="1:11" ht="42.75" customHeight="1">
      <c r="A95" s="31">
        <v>13</v>
      </c>
      <c r="B95" s="32" t="s">
        <v>79</v>
      </c>
      <c r="C95" s="65" t="s">
        <v>58</v>
      </c>
      <c r="D95" s="65" t="s">
        <v>58</v>
      </c>
      <c r="E95" s="33">
        <f>200*0.76</f>
        <v>152</v>
      </c>
      <c r="F95" s="34">
        <f>200*0.76</f>
        <v>152</v>
      </c>
      <c r="G95" s="42"/>
      <c r="H95" s="42"/>
      <c r="I95" s="42"/>
      <c r="J95" s="39"/>
      <c r="K95" s="39"/>
    </row>
    <row r="96" spans="1:11" ht="55.5" customHeight="1">
      <c r="A96" s="31">
        <v>14</v>
      </c>
      <c r="B96" s="32" t="s">
        <v>80</v>
      </c>
      <c r="C96" s="65" t="s">
        <v>60</v>
      </c>
      <c r="D96" s="65" t="s">
        <v>60</v>
      </c>
      <c r="E96" s="33">
        <f>60*0.76</f>
        <v>45.6</v>
      </c>
      <c r="F96" s="34">
        <f>60*0.76</f>
        <v>45.6</v>
      </c>
      <c r="G96" s="42"/>
      <c r="H96" s="42"/>
      <c r="I96" s="42"/>
      <c r="J96" s="39"/>
      <c r="K96" s="39"/>
    </row>
    <row r="97" spans="1:11" ht="36.75" customHeight="1">
      <c r="A97" s="31">
        <v>15</v>
      </c>
      <c r="B97" s="32" t="s">
        <v>81</v>
      </c>
      <c r="C97" s="65" t="s">
        <v>60</v>
      </c>
      <c r="D97" s="65" t="s">
        <v>60</v>
      </c>
      <c r="E97" s="33">
        <v>30</v>
      </c>
      <c r="F97" s="34">
        <v>30</v>
      </c>
      <c r="G97" s="42"/>
      <c r="H97" s="42"/>
      <c r="I97" s="42"/>
      <c r="J97" s="39"/>
      <c r="K97" s="39"/>
    </row>
    <row r="98" spans="1:11" ht="53.25" customHeight="1">
      <c r="A98" s="31">
        <v>16</v>
      </c>
      <c r="B98" s="32" t="s">
        <v>82</v>
      </c>
      <c r="C98" s="65" t="s">
        <v>60</v>
      </c>
      <c r="D98" s="65" t="s">
        <v>60</v>
      </c>
      <c r="E98" s="33">
        <f>60*0.76</f>
        <v>45.6</v>
      </c>
      <c r="F98" s="34">
        <f>60*0.76</f>
        <v>45.6</v>
      </c>
      <c r="G98" s="42"/>
      <c r="H98" s="42"/>
      <c r="I98" s="42"/>
      <c r="J98" s="39"/>
      <c r="K98" s="39"/>
    </row>
    <row r="99" spans="1:11" ht="51">
      <c r="A99" s="31">
        <v>17</v>
      </c>
      <c r="B99" s="32" t="s">
        <v>83</v>
      </c>
      <c r="C99" s="65" t="s">
        <v>60</v>
      </c>
      <c r="D99" s="65" t="s">
        <v>60</v>
      </c>
      <c r="E99" s="33">
        <f>30*0.76</f>
        <v>22.8</v>
      </c>
      <c r="F99" s="34">
        <f>30*0.76</f>
        <v>22.8</v>
      </c>
      <c r="G99" s="42"/>
      <c r="H99" s="42"/>
      <c r="I99" s="42"/>
      <c r="J99" s="39"/>
      <c r="K99" s="39"/>
    </row>
    <row r="100" spans="1:9" ht="12.75">
      <c r="A100" s="20" t="s">
        <v>29</v>
      </c>
      <c r="B100" s="22" t="s">
        <v>30</v>
      </c>
      <c r="C100" s="45"/>
      <c r="D100" s="45"/>
      <c r="E100" s="23">
        <v>0</v>
      </c>
      <c r="F100" s="23">
        <v>0</v>
      </c>
      <c r="G100" s="45"/>
      <c r="H100" s="45"/>
      <c r="I100" s="45"/>
    </row>
    <row r="101" spans="1:9" ht="12.75">
      <c r="A101" s="20" t="s">
        <v>31</v>
      </c>
      <c r="B101" s="46" t="s">
        <v>32</v>
      </c>
      <c r="C101" s="45"/>
      <c r="D101" s="45"/>
      <c r="E101" s="47"/>
      <c r="F101" s="23">
        <f>SUM(F102:F106)</f>
        <v>4220.360000000001</v>
      </c>
      <c r="G101" s="45"/>
      <c r="H101" s="45"/>
      <c r="I101" s="45"/>
    </row>
    <row r="102" spans="1:9" ht="12.75">
      <c r="A102" s="16" t="s">
        <v>33</v>
      </c>
      <c r="B102" s="48" t="s">
        <v>34</v>
      </c>
      <c r="C102" s="42"/>
      <c r="D102" s="42"/>
      <c r="E102" s="49"/>
      <c r="F102" s="50">
        <v>1200</v>
      </c>
      <c r="G102" s="42"/>
      <c r="H102" s="42"/>
      <c r="I102" s="42"/>
    </row>
    <row r="103" spans="1:9" ht="12.75">
      <c r="A103" s="16" t="s">
        <v>35</v>
      </c>
      <c r="B103" s="48" t="s">
        <v>36</v>
      </c>
      <c r="C103" s="42"/>
      <c r="D103" s="42"/>
      <c r="E103" s="49"/>
      <c r="F103" s="50"/>
      <c r="G103" s="42"/>
      <c r="H103" s="42"/>
      <c r="I103" s="42"/>
    </row>
    <row r="104" spans="1:9" ht="12.75">
      <c r="A104" s="16" t="s">
        <v>37</v>
      </c>
      <c r="B104" s="48" t="s">
        <v>38</v>
      </c>
      <c r="C104" s="42"/>
      <c r="D104" s="42"/>
      <c r="E104" s="49"/>
      <c r="F104" s="50">
        <v>850</v>
      </c>
      <c r="G104" s="42"/>
      <c r="H104" s="42"/>
      <c r="I104" s="42"/>
    </row>
    <row r="105" spans="1:9" ht="12.75">
      <c r="A105" s="16" t="s">
        <v>39</v>
      </c>
      <c r="B105" s="48" t="s">
        <v>40</v>
      </c>
      <c r="C105" s="42"/>
      <c r="D105" s="42"/>
      <c r="E105" s="49"/>
      <c r="F105" s="50">
        <f>(85+63+63)*0.76+46</f>
        <v>206.36</v>
      </c>
      <c r="G105" s="42"/>
      <c r="H105" s="42"/>
      <c r="I105" s="42"/>
    </row>
    <row r="106" spans="1:9" ht="12.75">
      <c r="A106" s="16" t="s">
        <v>41</v>
      </c>
      <c r="B106" s="48" t="s">
        <v>42</v>
      </c>
      <c r="C106" s="42"/>
      <c r="D106" s="42"/>
      <c r="E106" s="49"/>
      <c r="F106" s="50">
        <f>1035+929</f>
        <v>1964</v>
      </c>
      <c r="G106" s="42"/>
      <c r="H106" s="42"/>
      <c r="I106" s="42"/>
    </row>
    <row r="107" spans="1:9" ht="12.75">
      <c r="A107" s="51"/>
      <c r="B107" s="52"/>
      <c r="C107" s="53"/>
      <c r="D107" s="53"/>
      <c r="E107" s="53"/>
      <c r="F107" s="54"/>
      <c r="G107" s="53"/>
      <c r="H107" s="53"/>
      <c r="I107" s="53"/>
    </row>
    <row r="108" spans="1:9" s="55" customFormat="1" ht="17.25" customHeight="1">
      <c r="A108" s="94" t="s">
        <v>43</v>
      </c>
      <c r="B108" s="94"/>
      <c r="C108" s="94"/>
      <c r="D108" s="94"/>
      <c r="E108" s="94"/>
      <c r="F108" s="94"/>
      <c r="G108" s="94"/>
      <c r="H108" s="94"/>
      <c r="I108" s="94"/>
    </row>
    <row r="109" spans="1:5" s="56" customFormat="1" ht="15.75">
      <c r="A109" s="56" t="s">
        <v>44</v>
      </c>
      <c r="B109" s="57"/>
      <c r="C109" s="58"/>
      <c r="D109" s="58"/>
      <c r="E109" s="58"/>
    </row>
    <row r="110" spans="1:9" s="56" customFormat="1" ht="28.5" customHeight="1">
      <c r="A110" s="95" t="s">
        <v>45</v>
      </c>
      <c r="B110" s="95"/>
      <c r="C110" s="95"/>
      <c r="D110" s="95"/>
      <c r="E110" s="95"/>
      <c r="F110" s="95"/>
      <c r="G110" s="95"/>
      <c r="H110" s="95"/>
      <c r="I110" s="95"/>
    </row>
    <row r="111" spans="1:11" s="56" customFormat="1" ht="33.75" customHeight="1">
      <c r="A111" s="95" t="s">
        <v>46</v>
      </c>
      <c r="B111" s="95"/>
      <c r="C111" s="95"/>
      <c r="D111" s="95"/>
      <c r="E111" s="95"/>
      <c r="F111" s="95"/>
      <c r="G111" s="95"/>
      <c r="H111" s="95"/>
      <c r="I111" s="95"/>
      <c r="J111" s="59"/>
      <c r="K111" s="59"/>
    </row>
    <row r="112" spans="1:9" s="56" customFormat="1" ht="32.25" customHeight="1">
      <c r="A112" s="95" t="s">
        <v>47</v>
      </c>
      <c r="B112" s="95"/>
      <c r="C112" s="95"/>
      <c r="D112" s="95"/>
      <c r="E112" s="95"/>
      <c r="F112" s="95"/>
      <c r="G112" s="95"/>
      <c r="H112" s="95"/>
      <c r="I112" s="95"/>
    </row>
    <row r="113" spans="1:11" s="56" customFormat="1" ht="36" customHeight="1">
      <c r="A113" s="95" t="s">
        <v>48</v>
      </c>
      <c r="B113" s="95"/>
      <c r="C113" s="95"/>
      <c r="D113" s="95"/>
      <c r="E113" s="95"/>
      <c r="F113" s="95"/>
      <c r="G113" s="95"/>
      <c r="H113" s="95"/>
      <c r="I113" s="95"/>
      <c r="J113" s="59"/>
      <c r="K113" s="59"/>
    </row>
    <row r="114" spans="1:11" s="56" customFormat="1" ht="26.2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59"/>
      <c r="K114" s="59"/>
    </row>
    <row r="115" spans="1:9" ht="25.5" customHeight="1">
      <c r="A115" s="93" t="s">
        <v>183</v>
      </c>
      <c r="B115" s="93"/>
      <c r="C115" s="93"/>
      <c r="D115" s="93"/>
      <c r="E115" s="93"/>
      <c r="F115" s="93"/>
      <c r="G115" s="93"/>
      <c r="H115" s="93"/>
      <c r="I115" s="93"/>
    </row>
    <row r="116" ht="21.75" customHeight="1"/>
    <row r="121" ht="15.75">
      <c r="E121" s="60"/>
    </row>
  </sheetData>
  <sheetProtection/>
  <mergeCells count="14">
    <mergeCell ref="A8:I8"/>
    <mergeCell ref="A9:I9"/>
    <mergeCell ref="A10:I10"/>
    <mergeCell ref="A12:A13"/>
    <mergeCell ref="B12:B13"/>
    <mergeCell ref="C12:D12"/>
    <mergeCell ref="E12:F12"/>
    <mergeCell ref="G12:I12"/>
    <mergeCell ref="A115:I115"/>
    <mergeCell ref="A108:I108"/>
    <mergeCell ref="A110:I110"/>
    <mergeCell ref="A111:I111"/>
    <mergeCell ref="A112:I112"/>
    <mergeCell ref="A113:I113"/>
  </mergeCells>
  <printOptions/>
  <pageMargins left="0.984251968503937" right="0.5905511811023623" top="0.7874015748031497" bottom="0.7874015748031497" header="0.3937007874015748" footer="0.1968503937007874"/>
  <pageSetup fitToHeight="6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2014-01-28T12:04:58Z</cp:lastPrinted>
  <dcterms:created xsi:type="dcterms:W3CDTF">2013-05-31T05:08:49Z</dcterms:created>
  <dcterms:modified xsi:type="dcterms:W3CDTF">2014-01-28T12:07:55Z</dcterms:modified>
  <cp:category/>
  <cp:version/>
  <cp:contentType/>
  <cp:contentStatus/>
</cp:coreProperties>
</file>