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955" windowHeight="10230"/>
  </bookViews>
  <sheets>
    <sheet name="Инвест.программы" sheetId="1" r:id="rId1"/>
  </sheets>
  <definedNames>
    <definedName name="_xlnm.Print_Area" localSheetId="0">Инвест.программы!$A$1:$I$178</definedName>
  </definedNames>
  <calcPr calcId="144525"/>
</workbook>
</file>

<file path=xl/calcChain.xml><?xml version="1.0" encoding="utf-8"?>
<calcChain xmlns="http://schemas.openxmlformats.org/spreadsheetml/2006/main">
  <c r="F52" i="1" l="1"/>
  <c r="E52" i="1"/>
  <c r="I31" i="1" l="1"/>
  <c r="G31" i="1"/>
  <c r="G17" i="1"/>
  <c r="I17" i="1"/>
  <c r="I64" i="1"/>
  <c r="G64" i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F162" i="1" l="1"/>
  <c r="E162" i="1"/>
  <c r="F161" i="1"/>
  <c r="E161" i="1"/>
  <c r="F160" i="1"/>
  <c r="E160" i="1"/>
  <c r="F159" i="1"/>
  <c r="E159" i="1"/>
  <c r="F158" i="1"/>
  <c r="E158" i="1"/>
  <c r="F157" i="1"/>
  <c r="E157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7" i="1"/>
  <c r="E147" i="1"/>
  <c r="F146" i="1"/>
  <c r="E146" i="1"/>
  <c r="F144" i="1"/>
  <c r="E144" i="1"/>
  <c r="F143" i="1"/>
  <c r="E143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54" i="1"/>
  <c r="E54" i="1"/>
  <c r="F58" i="1"/>
  <c r="E58" i="1"/>
  <c r="F56" i="1"/>
  <c r="E56" i="1"/>
  <c r="A134" i="1" l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F168" i="1"/>
  <c r="F164" i="1" s="1"/>
  <c r="E131" i="1" l="1"/>
  <c r="F64" i="1"/>
  <c r="E64" i="1"/>
  <c r="F53" i="1" l="1"/>
  <c r="E53" i="1"/>
  <c r="F31" i="1"/>
  <c r="E31" i="1"/>
  <c r="F131" i="1" l="1"/>
  <c r="F63" i="1" s="1"/>
  <c r="E63" i="1"/>
  <c r="F17" i="1"/>
  <c r="F16" i="1" s="1"/>
  <c r="F15" i="1" s="1"/>
  <c r="E17" i="1"/>
  <c r="E16" i="1" s="1"/>
  <c r="E15" i="1" s="1"/>
  <c r="F14" i="1" l="1"/>
  <c r="F13" i="1" s="1"/>
  <c r="E14" i="1"/>
</calcChain>
</file>

<file path=xl/sharedStrings.xml><?xml version="1.0" encoding="utf-8"?>
<sst xmlns="http://schemas.openxmlformats.org/spreadsheetml/2006/main" count="601" uniqueCount="231">
  <si>
    <t>Приложение 4б</t>
  </si>
  <si>
    <t xml:space="preserve">к приказу ФСТ России от 31 января 2011 г. № 36-э 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</si>
  <si>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</si>
  <si>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</si>
  <si>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</si>
  <si>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</si>
  <si>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</si>
  <si>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</si>
  <si>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</si>
  <si>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</si>
  <si>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</si>
  <si>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</si>
  <si>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</si>
  <si>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</si>
  <si>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</si>
  <si>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</si>
  <si>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</si>
  <si>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</si>
  <si>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</si>
  <si>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</si>
  <si>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газопроводы (спецнадбавка)</t>
  </si>
  <si>
    <t>газопроводы (прочие)</t>
  </si>
  <si>
    <t>1.1.2.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</si>
  <si>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</si>
  <si>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</si>
  <si>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</si>
  <si>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</si>
  <si>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</si>
  <si>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</si>
  <si>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</si>
  <si>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</si>
  <si>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</si>
  <si>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</si>
  <si>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</si>
  <si>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</si>
  <si>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</si>
  <si>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</si>
  <si>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</si>
  <si>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</si>
  <si>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</si>
  <si>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</si>
  <si>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</si>
  <si>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</si>
  <si>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об инвестиционных программах ОАО "Газпром газораспределение Воронеж" за 2014 год</t>
  </si>
  <si>
    <t xml:space="preserve">Учебно-тренировочный полигон м- рн Сомово, ул. Кузнецова,11 </t>
  </si>
  <si>
    <t xml:space="preserve">Производственная база ,г. Воронеж, ул. Чебышева, 28 </t>
  </si>
  <si>
    <t>Металлический склад г.Острогожск, ул. Ленина,7</t>
  </si>
  <si>
    <t>Металлический склад г. Калач, ул. Борцов революции,14а</t>
  </si>
  <si>
    <r>
      <t>Производственное здание, г. Острогожск, ул. Ленина, 7,</t>
    </r>
    <r>
      <rPr>
        <i/>
        <sz val="10"/>
        <rFont val="Arial"/>
        <family val="2"/>
        <charset val="204"/>
      </rPr>
      <t xml:space="preserve"> инв. №14.00.0.00000003-1</t>
    </r>
  </si>
  <si>
    <t>Административное здание ,р.п. Подгоренский,ул. Газовая,4 инв.№29.00.0.0000032398</t>
  </si>
  <si>
    <t>ГНП пгт Анна, ул. Гнездилова, 106, инв. № СГ0000032</t>
  </si>
  <si>
    <r>
      <t xml:space="preserve">Административное здание , г. Лиски, ул. Индустриальная, 4, </t>
    </r>
    <r>
      <rPr>
        <i/>
        <sz val="10"/>
        <rFont val="Arial"/>
        <family val="2"/>
        <charset val="204"/>
      </rPr>
      <t>инв.</t>
    </r>
    <r>
      <rPr>
        <sz val="10"/>
        <rFont val="Arial"/>
        <family val="2"/>
        <charset val="204"/>
      </rPr>
      <t xml:space="preserve"> № 10.00.0.0000010001</t>
    </r>
  </si>
  <si>
    <r>
      <t xml:space="preserve">Гараж , г. Лиски, ул. Индустриальная, 4, </t>
    </r>
    <r>
      <rPr>
        <i/>
        <sz val="10"/>
        <rFont val="Arial"/>
        <family val="2"/>
        <charset val="204"/>
      </rPr>
      <t xml:space="preserve">инв. </t>
    </r>
    <r>
      <rPr>
        <sz val="10"/>
        <rFont val="Arial"/>
        <family val="2"/>
        <charset val="204"/>
      </rPr>
      <t>№ 10.00.0.0000010024</t>
    </r>
  </si>
  <si>
    <r>
      <t>Склад, г. Лиски, ул. Индустриальная, 4, инв.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№ 10.00.0.0000010013</t>
    </r>
  </si>
  <si>
    <t xml:space="preserve">Административное здание с. Сомово, ул. Кузнецова, 11 инв. № 00.00.0.0013354  </t>
  </si>
  <si>
    <t xml:space="preserve">Гараж, с. Сомово, ул. Кузнецова, 11 инв. № 00.00.0.0013354а  </t>
  </si>
  <si>
    <t>Административное здание ,г. Борисоглебск,ул. Матросовская,115 инв. № 06.00.0.1</t>
  </si>
  <si>
    <t>Мастерская ,г. Борисоглебск,ул. Матросовская,115 инв. № 06.00.0.5</t>
  </si>
  <si>
    <t>Газопровод высокого давления  от АГРС  с.Никольское до с.Воробьевка Воробьевского района</t>
  </si>
  <si>
    <t>4кв.2014г.</t>
  </si>
  <si>
    <t>1кв.2016г.</t>
  </si>
  <si>
    <t>Межпоселковый газопровод высокого давления от с.Ближняя Полубянка Острогожского района до с.Тхоревка  Каменского района</t>
  </si>
  <si>
    <t>3кв.2013г.</t>
  </si>
  <si>
    <t>Газораспределительные сети к восточному микрорайону г.Лиски Лискинского района</t>
  </si>
  <si>
    <t>2кв.2015г.</t>
  </si>
  <si>
    <t>325, 219</t>
  </si>
  <si>
    <t>Газопровод высокого давления с установкой ШРП с.Ямное Рамонского района</t>
  </si>
  <si>
    <t>4кв.2013г.</t>
  </si>
  <si>
    <t>3кв.2014г.</t>
  </si>
  <si>
    <t>325, 530</t>
  </si>
  <si>
    <t>Газопровод высокого давления от с.Юрасовка Ольховатского района до с.Татарино Каменского района</t>
  </si>
  <si>
    <t>4кв.2015г.</t>
  </si>
  <si>
    <t>Газопровод высокого давления к д.Репное Рамонского района</t>
  </si>
  <si>
    <t>Газопровод высокого давления к пос.Солнечный Рамонского района</t>
  </si>
  <si>
    <t>Газопровод высокого давления к Репное г.Воронеж</t>
  </si>
  <si>
    <t>426, 325</t>
  </si>
  <si>
    <t>Газопровод высокого и низкого давления для развития инфраструктуры перспективной застройки в районе юношеской спортивной школы на ПК 9+060</t>
  </si>
  <si>
    <t>57, 63, 108</t>
  </si>
  <si>
    <t>Межпоселковый газопровод высокого давления до с.Грушовое Богучарского района</t>
  </si>
  <si>
    <t>3кв.2015г.</t>
  </si>
  <si>
    <t>Газопровод высокого давления для газоснабжения х.Николенков Калачеевского района</t>
  </si>
  <si>
    <t>Газопровод высокого давления для газоснабжения х.Гаранькин, х.Гринев Калачеевского района</t>
  </si>
  <si>
    <t>Межпоселковый газопровод высокого давления от с.Кисельное до п.Луночаровка с отводом к п.Александровка, п.Вознесеновка Терновского муниципального района</t>
  </si>
  <si>
    <t>Строительство станций  ЭХЗ  г. Воронеж ул. Мало-Смоленская</t>
  </si>
  <si>
    <t>2кв.2014г.</t>
  </si>
  <si>
    <t xml:space="preserve"> -</t>
  </si>
  <si>
    <t>ЭХЗ</t>
  </si>
  <si>
    <t>Строительство станций  ЭХЗ  г. Воронеж ул. Октябрьской Революции</t>
  </si>
  <si>
    <t>Строительство станций  ЭХЗ  г. Воронеж ул. Ведугская</t>
  </si>
  <si>
    <t>Газопровод высокого и низкого давления  с установкой ШРП по ул. Нововоронежская-ул. Третьякова г. Воронеж</t>
  </si>
  <si>
    <t>1кв.2014г.</t>
  </si>
  <si>
    <t>Газопровод высокого давления от АГРС мкр-на Тенистый для газоснабжения Шиловского массива</t>
  </si>
  <si>
    <t>Газопровод высокого и низкого давления  с установкой ШРП пер. Попутный г. Воронеж</t>
  </si>
  <si>
    <t>57, 102</t>
  </si>
  <si>
    <t xml:space="preserve">  Газопровод высокого  давления с установкой ШРП по ул. Проспект Патриотов, г. Воронеж</t>
  </si>
  <si>
    <t>Газопровод высокого и среднего давления с установкой ШРП ул. Космонавтов, 23 г. Воронеж</t>
  </si>
  <si>
    <t>159, 325</t>
  </si>
  <si>
    <t xml:space="preserve"> Газопровод низкого давления ул. Конно-Стрелецкой с пер. Штурмовым и ул. 5 декабря г. Воронеж</t>
  </si>
  <si>
    <t>Газопровод среднего и низкого давления с установкой ШРП по ул. Серафимовича, 41-43, г. Воронеж</t>
  </si>
  <si>
    <t>159, 57</t>
  </si>
  <si>
    <t xml:space="preserve"> Газопровод низкого давления  ул.Калинина - ул.Ленина Воробьёвка, Воробьёвский район</t>
  </si>
  <si>
    <t xml:space="preserve">  Газопровод низкого давления (закольцовка)  по ул.Квартальная, с.Новая Усмань, Новоусманский район, Воронежская область</t>
  </si>
  <si>
    <t xml:space="preserve"> Газопровод среднего и низкого давления с установкой ШРП, Воронежская область, Новоусманский район, с.Новая Усмань, ул.Луговая </t>
  </si>
  <si>
    <t>57, 110</t>
  </si>
  <si>
    <t>Газопровод низкого давления Воронежской области, Поворинский район,  г. Поворино, ул.  Линейная</t>
  </si>
  <si>
    <t>76, 90</t>
  </si>
  <si>
    <t>Рамонский район, с. Н.Подклетное, ул. Дорожная - ул. Донская Газопровод низкого давления с установкой ШРП</t>
  </si>
  <si>
    <t xml:space="preserve"> Газопровод высокого и низкого давления с установкой ШРП по ул. Советская, в с. Репьёвка, Репьёвског района, Воронежской области</t>
  </si>
  <si>
    <t>57, 114</t>
  </si>
  <si>
    <t xml:space="preserve">  Газопровод  низкого давления ул. Тельмана - ул. Титова, ул. III Интернационала - ул. Титова в г. Россошь, Россошанского района, Воронежской области</t>
  </si>
  <si>
    <t xml:space="preserve"> Газопровод низкого давления от ШРП № 17ул. Воровского - Площадь Октябрьская,16 в г. Россошь,  Россошанского района, Воронежской области</t>
  </si>
  <si>
    <t>Газопровод высокого и низкого давления с установкой ШРП ул. Советская, пер. Краснознаменный, ул. Январская г. Россошь</t>
  </si>
  <si>
    <t>108, 110, 57</t>
  </si>
  <si>
    <t>Газопровод низкого давления от ШРП мкр-на Южный по ул. 8Марта г. Россошь</t>
  </si>
  <si>
    <t>108, 110, 63</t>
  </si>
  <si>
    <t xml:space="preserve">Бобровский район, г. Бобров, ул. Пролетарская, техническое перевооружение газопровода высокого и низкого давления с  заменой отключающего устройства </t>
  </si>
  <si>
    <t xml:space="preserve">Борисоглебский район, г. Борисоглебск, ул. 40 Лет Октября,   реконструкция   газопровода высокого давления </t>
  </si>
  <si>
    <t xml:space="preserve"> Реконструкция газопровода низкого давления по пер. 22 Партсъезда в с. Верхний Мамон, Верхнемамонского района, Воронежской области</t>
  </si>
  <si>
    <t>г. Воронеж, ул. Путиловская, 7 техническое перевооружение ГРП №285 ( замена линии редуцирования)</t>
  </si>
  <si>
    <t>г. Воронеж, ул. Менделеева, 18 техническое перевооружение ГРП №14</t>
  </si>
  <si>
    <t>г. Воронеж, ул. Волгодонская, 20 техническое перевооружение ГРП №249</t>
  </si>
  <si>
    <t>г. Воронеж, ул. Танеева, 8  техническое перевооружение  ГРП №243</t>
  </si>
  <si>
    <t>г. Воронеж, ул. Проспект Труда, 14  техническое перевооружение ГРП №5</t>
  </si>
  <si>
    <t>г. Воронеж, ул. Волнухина, 22  техническое перевооружение ГРП №148</t>
  </si>
  <si>
    <t>г. Воронеж, ул. Донбасская, 44  техническое перевооружение ГРП №37</t>
  </si>
  <si>
    <t>г. Воронеж, ул. Новикова реконструкция газопровода высокого давления  с заменой отключающего устройства</t>
  </si>
  <si>
    <t xml:space="preserve">г. Воронеж, от ул. Российская до ГРП №565 техперевооружение газопровода высокого давления  с  заменой  отключающего устройства №ЗВ-1205 </t>
  </si>
  <si>
    <t xml:space="preserve">г. Воронеж, ул. Машиностроителей, техническое перевооружение газопровода высокого давления с заменой отключающего устройства №ЗВ-829 </t>
  </si>
  <si>
    <t xml:space="preserve">г. Воронеж, ул. Конструкторов, 72, техническое перевооружение газопровода высокого давления с  заменой отключающего устройства №ЗВ-831 </t>
  </si>
  <si>
    <t xml:space="preserve">г. Воронеж,  ул. Волгоградская техническое перевооружение газопровода высокого давления  с  заменой отключающего устройства №ЗВ-300 </t>
  </si>
  <si>
    <t xml:space="preserve">г. Воронеж, ул. Московский проспект, техническое перевооружение газопровода высокого давления с  заменой отключающего устройства №ЗВ-29 </t>
  </si>
  <si>
    <t xml:space="preserve">г. Воронеж, ул. Урицкого, техническое перевооружение газопровода среднего давления с  заменой отключающего устройства №ЗС-127 </t>
  </si>
  <si>
    <t xml:space="preserve">г. Воронеж, ул. Торпедо, техническое перевооружение газопровода среднего давления с  заменой отключающего устройства №ЗС-63 </t>
  </si>
  <si>
    <t>Реконструкция  ГРП №98 по ул. 9 Января, 48 г. Воронеж</t>
  </si>
  <si>
    <t>Реконструкция  ГРП  по ул. 9 Января 224, г. Воронеж</t>
  </si>
  <si>
    <t>Реконструкция  ГРП №85 по ул. 9 Января 134, г. Воронеж</t>
  </si>
  <si>
    <t>Газопровод среднего и низкого давления с установкой ШРП по ул.Московский проспект,17</t>
  </si>
  <si>
    <t>Калачеевский район, г. Калач, ул. Герцена техническое перевооружение газопровода высокого давления  с  заменой отключающего устройства</t>
  </si>
  <si>
    <t xml:space="preserve">Калачеевский район, п. Пригородный, (место врезки ГРП №14)  техническое перевооружение газопровода высокого давления с  заменой отключающего устройства </t>
  </si>
  <si>
    <t xml:space="preserve">  Реконструкция газопровода среднего давления по ул. Кошелева, пос.Давыдовка, Лискинского района, Воронежской области</t>
  </si>
  <si>
    <t xml:space="preserve"> Реконструкция газопровода низкого давления по ул. Первомайская - переулок  Первомайский, г. Лиски, Воронежской области</t>
  </si>
  <si>
    <t>159, 114</t>
  </si>
  <si>
    <t>Лискинский район, техническое перевооружение газопровода  высокого давления (от АГРС г. Лиски до  совхоза 2-я Пятилетка) с  заменой отключающего устройства</t>
  </si>
  <si>
    <t>Лискинский район, техническое перевооружение газопровода высокого давления  (к Давыдовскому овощесушильному заводу) с  заменой  отключающего устройства</t>
  </si>
  <si>
    <t>Семилукский район, с. Девица,  рудник "Белый колодец" техническое перевооружение газопровода высокого давления с  заменой отключающего устройства</t>
  </si>
  <si>
    <t xml:space="preserve">   -</t>
  </si>
  <si>
    <t xml:space="preserve">Семилукский район, пос. Орлов Лог, техническое перевооружение газопровода  высокого давления с  заменой отключающего устройства  </t>
  </si>
  <si>
    <t>Семилукский район, с. Девица, ул. Песчанная  техническое перевооружение газораспределительной системы с заменой ШРП и отключающих  устройств перед ШРП.</t>
  </si>
  <si>
    <t xml:space="preserve">Ольховатский район, с. Ольховатка, ул. Октябрьская техперевооружение газопровода высокого и низкого давления с  заменой отключающего устройства </t>
  </si>
  <si>
    <t xml:space="preserve">Ольховатский район, с. Ольховатка, ул. Октябрьская   реконструкция газопровда высокого давления с заменой отключающего устройства  </t>
  </si>
  <si>
    <t>Техперевооружение ГРПБ №28 Рамонский район с. Новоживотинное</t>
  </si>
  <si>
    <t>Техперевооружение ГРП №8 Рамонский район п. Комсомольский ул. Цветочная</t>
  </si>
  <si>
    <t>Газопровод высокого и низкого давления,  замена ШРП №37  по ул.25 лет Октября в г.Семилуки, Семилукского района, Воронежской области</t>
  </si>
  <si>
    <t>Реконструкция газопровода высокого давления с заменой ГРП на ШРП, Воронежская область, Хохольский район, Рудкинское сельское поселение, район ГУП Воронежской области  Ветсанутильзавод "Гремяченский"</t>
  </si>
  <si>
    <t>Техническое перевооружение запорной арматуры ул.К.Маркса г.Бобров Бобровского района, инвентарный номер 04.00.0.0000002267</t>
  </si>
  <si>
    <t xml:space="preserve"> - </t>
  </si>
  <si>
    <t>Техническое перевооружение запорной арматуры ул.Алексеевского (Маслозавод) г.Бобров Бобровского района,   инвентарный номер 04.00.0.0000002267</t>
  </si>
  <si>
    <t>Техническое перевооружение запорной арматуры. Межпоселковый газопровод с.Хреновое  Бобровского района,   инвентарный номер 04.00.0.0000002272</t>
  </si>
  <si>
    <t>Техническое перевооружение запорной арматуры ул.Дорожная, г.Воронеж ,   инвентарный номер 01.00.0.0000060324</t>
  </si>
  <si>
    <t>Техническое перевооружение запорной арматуры ул.Пешестрелецкая, 6 г.Воронеж ,   инвентарный номер 01.00.0.00000059729</t>
  </si>
  <si>
    <t>Техническое перевооружение запорной арматуры ул.Лебедева, 1 г.Воронеж , инвентарный номер 01.00.0.0000058406</t>
  </si>
  <si>
    <t>Техническое перевооружение запорной арматуры ул.Беговая - ул.Новгородская   г.Воронеж , инвентарный номер 01.00.0.0000056951</t>
  </si>
  <si>
    <t>Техническое перевооружение запорной арматуры ул.Хользунова,33  г.Воронеж ,  инвентарный номер 00.00.0.0000057703</t>
  </si>
  <si>
    <t>2кв.2016г.</t>
  </si>
  <si>
    <t>Техническое перевооружение запорной арматуры ул.Транспортная,1   г.Воронеж ,   инвентарный номер 01.00.0.0000057124</t>
  </si>
  <si>
    <t>Техническое перевооружение запорной арматуры ул.Свободы- ул.Ф.Энгельса  г.Воронеж  инвентарный номер 01.00.0.0000059400</t>
  </si>
  <si>
    <t>Техническое перевооружение запорной арматуры ул.Острогожская - угол ул.Херсонской   г.Воронеж ,   инвентарный номер 01.00.0.0000058894</t>
  </si>
  <si>
    <t>Техническое перевооружение запорной арматуры ул.Б.Донецкая  г.Лиски ,   инвентарный номер 20036</t>
  </si>
  <si>
    <t>Техническое перевооружение запорной арматуры с.Девица ул.Танкистов Нижнедевицкого района,  инвентарный номер 26.00.0.6078</t>
  </si>
  <si>
    <t>Техническое перевооружение запорной арматуры с.Девица ул.Ворошилова  Нижнедевицкого района,   инвентарный номер 26.00.0.1736</t>
  </si>
  <si>
    <t>Техническое перевооружение запорной арматуры  с.Ямное Рамонского района,   инвентарный номер 01.00.0.0000057527</t>
  </si>
  <si>
    <t>Установка запорной арматуры ул.Кооперптивная г.Россошь  (место врезки до ГРП № 4) Россошаского района,  17.00.0.0205</t>
  </si>
  <si>
    <t>Установка запорной арматуры ул.Гоголя г.Россошь  (место врезки до ГРП № 6) Россошаского района,  17.00.0.0223</t>
  </si>
  <si>
    <t>Установка запорной арматуры ул.Василевского г.Россошь  (место врезки до ШРП № 4 и       ШРП Лиман) Россошаского района,  17.00.0.08287</t>
  </si>
  <si>
    <t>Установка запорной арматуры ул.Вишневая  р.п.Хохольский  Хохольского района,  25.00.0.0000001112</t>
  </si>
  <si>
    <t>Техническое перевооружение запорной арматуры на газопроводе с.Ямное Рамонского района ГРС Ямное-с.Новоживотинное, инвентарный номер 03.00.0.100000122</t>
  </si>
  <si>
    <t>Техническое перевооружение ШРП пос.Стрелица ул.Центральная,50 Семилукского района, инвентарный номер 26.00.0.4010</t>
  </si>
  <si>
    <t xml:space="preserve"> Техническое перевооружение ГРП №15  г.Россошь  ул.Л.Толстого  Россошь Россошанского района, инвентарный номер 1228</t>
  </si>
  <si>
    <t xml:space="preserve"> Техническое перевооружение ГРП №1  п.Орловка ул.Спортивная Хохольского  района, инвентарный номер 25.00.0.0000001189</t>
  </si>
  <si>
    <t>Техническое перевооружение  ГРП №104  ул.Пирогова,50 г.Воронеж, инвентарный номер 59677</t>
  </si>
  <si>
    <t>Техническое перевооружение ГРП №63  ул.Артамонова,12 г.Воронеж, инвентарный номер 56556</t>
  </si>
  <si>
    <t>Техническое перевооружение  ПГБ №3  в санатории им.Цюрупы Лискинского района, инвентарный номер 41046</t>
  </si>
  <si>
    <t xml:space="preserve"> Техническое перевооружение ГРП №87 по ул.Машиностроителей,58р г.Воронеж, инвентарный номер 56996</t>
  </si>
  <si>
    <t>Техническое перевооружение ГРП №159 по ул.Новгородская,125 г.Воронеж, инвентарный номер 56953</t>
  </si>
  <si>
    <t xml:space="preserve"> Производственная площадка для автотранспорта по адресу: г. Воронеж, ул. Чебышева, 28е</t>
  </si>
  <si>
    <t xml:space="preserve"> Производственная база , г. Воронеж, ул. Дубровина,19 а</t>
  </si>
  <si>
    <t>Административное здание АДС, г. Воронеж, ул. Конструкторов, 82</t>
  </si>
  <si>
    <t>Система периметрального видеонаблюдения, г. Воронеж , пер. Краснознаменный,4</t>
  </si>
  <si>
    <t>Система периметрального видеонаблюдения, Лискинский район, с.Средний Икорец, ул. Советская, д.21б</t>
  </si>
  <si>
    <t>Новые объекты</t>
  </si>
  <si>
    <t>Газопроводы, в т.ч.:</t>
  </si>
  <si>
    <t>Телеметрия ГРП и ЭЗУ</t>
  </si>
  <si>
    <t>Здания*</t>
  </si>
  <si>
    <t xml:space="preserve">Реконструируемые (модернизируемые) объекты </t>
  </si>
  <si>
    <t>Газопроводы, ГРП, ШРП</t>
  </si>
  <si>
    <r>
      <t xml:space="preserve">Административное здание , г. Острогожск, ул. Ленина, 7, </t>
    </r>
    <r>
      <rPr>
        <i/>
        <sz val="10"/>
        <rFont val="Arial"/>
        <family val="2"/>
        <charset val="204"/>
      </rPr>
      <t>инв. №14.00.0.00000002-1</t>
    </r>
  </si>
  <si>
    <r>
      <t xml:space="preserve">Административное здание , г. Калач, ул. Борцов, 14а, </t>
    </r>
    <r>
      <rPr>
        <i/>
        <sz val="10"/>
        <rFont val="Arial"/>
        <family val="2"/>
        <charset val="204"/>
      </rPr>
      <t>инв. №08.00.0.00000170-1</t>
    </r>
  </si>
  <si>
    <t>Гараж , г. Острогожск, ул. Ленина, 7, инв. №14.00.0.00000005-1</t>
  </si>
  <si>
    <t>Склад, г. Острогожск, ул. Ленина, 7, инв. №14.00.0.000000018</t>
  </si>
  <si>
    <t>Гараж , г. Калач, ул. Борцов, 14а, инв. №08.00.0.00000135-1</t>
  </si>
  <si>
    <t>Административно-производственное здание , пгт Анна, ул. Гнездилова, 106, инв. № 19.00.0.4</t>
  </si>
  <si>
    <t>Склад для хранения газа , пгт Анна, ул. Гнездилова, 106, инв. № 19.00.0.11-1</t>
  </si>
  <si>
    <t>Гараж , пгт Анна, ул. Гнездилова, 106, инв. № 19.00.0.82</t>
  </si>
  <si>
    <t>Контрольно-диспетчерский пункт, пгт Анна, ул. Гнездилова, 106, инв. № 19.00.0.3</t>
  </si>
  <si>
    <r>
      <t xml:space="preserve">Производственный корпус, 3-хэтажное административное здание адрес: г. Воронеж, ул. 45 Стрелковой дивизии, 257а, </t>
    </r>
    <r>
      <rPr>
        <i/>
        <sz val="10"/>
        <rFont val="Arial"/>
        <family val="2"/>
        <charset val="204"/>
      </rPr>
      <t>инвентарный № 00001486</t>
    </r>
  </si>
  <si>
    <r>
      <t xml:space="preserve">Административное здание , г. Воронеж, ул. Конструкторов, 82, </t>
    </r>
    <r>
      <rPr>
        <i/>
        <sz val="10"/>
        <rFont val="Arial"/>
        <family val="2"/>
        <charset val="204"/>
      </rPr>
      <t>инв. № 01.00.0.0000000323</t>
    </r>
  </si>
  <si>
    <t xml:space="preserve"> Административное здание с. Воробьёвка, ул. Чапаева, 2а, инв. № 00000240 </t>
  </si>
  <si>
    <r>
      <t xml:space="preserve">Склад , с. Воробьёвка, ул. Чапаева, 2а, </t>
    </r>
    <r>
      <rPr>
        <i/>
        <sz val="10"/>
        <rFont val="Arial"/>
        <family val="2"/>
        <charset val="204"/>
      </rPr>
      <t>инв. № 00000048</t>
    </r>
  </si>
  <si>
    <t>Система видеонаблюдения по адресу:, с.Воробьевка, ул.Чапаева, 2А, инв. № БТБТ000038 (видеокамера- 3ш)</t>
  </si>
  <si>
    <t>Система видеонаблюдения по адресу: г.Воронеж, ул. 45 стрелковой дивизии, 257а, инв. № 00001543 (видеокамера- 1 шт.)</t>
  </si>
  <si>
    <t>Система видеонаблюдения по адресу: г. Нововоронеж, ул. Космонавтов, 1б, инв. №00000644 (видеокамера- 3 шт.)</t>
  </si>
  <si>
    <t xml:space="preserve"> Система видеонаблюдения по адресу: г. Калач, ул. Борцов революции, 14а, инв. №08.00.0.0000010517</t>
  </si>
  <si>
    <t>Система видеонаблюдения по адресу: г. Острогожск, ул. Ленина, 7, инв. №14.00.0.0ОС010067</t>
  </si>
  <si>
    <t>Система видеонаблюдения по адресу: с.Нижнедевицк, ул.Шматова, д.49, инв. № 0000007391</t>
  </si>
  <si>
    <t xml:space="preserve">Система видеонаблюдения по адресу: г.Борисоглебск, ул. Матросовская, 115, инв. № 1420 </t>
  </si>
  <si>
    <t>Система видеонаблюдения по адресу: пгт Анна, ул. Гнездилова, 106, инв. № 19.00.0.25552</t>
  </si>
  <si>
    <t>4 кв 2013</t>
  </si>
  <si>
    <t>2 кв 2014</t>
  </si>
  <si>
    <t>1 кв 2014</t>
  </si>
  <si>
    <t>1 кв  2012</t>
  </si>
  <si>
    <t>3 кв 2014</t>
  </si>
  <si>
    <t>4 кв 2014</t>
  </si>
  <si>
    <t>1 кв 2010</t>
  </si>
  <si>
    <t>2 кв 2015</t>
  </si>
  <si>
    <t>1 кв. 2012</t>
  </si>
  <si>
    <t>3 кв. 2012</t>
  </si>
  <si>
    <t>4 кв. 2014</t>
  </si>
  <si>
    <t xml:space="preserve">   3 кв 2014</t>
  </si>
  <si>
    <t xml:space="preserve">  3 кв 2014</t>
  </si>
  <si>
    <t>3 кв. 2015</t>
  </si>
  <si>
    <t xml:space="preserve">  4 кв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</si>
</sst>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22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/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/>
    </xf>
    <xf numFmtId="4" fontId="2" fillId="0" borderId="0" xfId="0" applyNumberFormat="1" applyFont="1"/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/>
    </xf>
    <xf numFmtId="49" fontId="2" fillId="4" borderId="1" xfId="1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>
      <alignment horizontal="left" wrapText="1" indent="1"/>
    </xf>
    <xf numFmtId="0" fontId="2" fillId="4" borderId="0" xfId="0" applyFont="1" applyFill="1"/>
    <xf numFmtId="0" fontId="2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8" borderId="0" xfId="0" applyFont="1" applyFill="1" applyBorder="1" applyAlignment="1">
      <alignment horizontal="center"/>
    </xf>
    <xf numFmtId="0" fontId="2" fillId="9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right" vertical="top"/>
    </xf>
    <xf numFmtId="1" fontId="9" fillId="0" borderId="1" xfId="0" applyNumberFormat="1" applyFont="1" applyBorder="1" applyAlignment="1">
      <alignment horizontal="center" vertical="top"/>
    </xf>
    <xf numFmtId="1" fontId="2" fillId="0" borderId="0" xfId="0" applyNumberFormat="1" applyFont="1" applyFill="1"/>
    <xf numFmtId="0" fontId="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/>
    <xf numFmtId="164" fontId="2" fillId="6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inden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10" borderId="1" xfId="2" applyNumberFormat="1" applyFont="1" applyFill="1" applyBorder="1" applyAlignment="1">
      <alignment horizontal="center" vertical="center" wrapText="1"/>
    </xf>
  </cellXfs>
  <cellStyles count="4">
    <cellStyle name=" 1" xfId="3"/>
    <cellStyle name="Обычный" xfId="0" builtinId="0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84"/>
  <sheetViews>
    <sheetView tabSelected="1"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I118" sqref="I118:I121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10.42578125" style="3" customWidth="1"/>
    <col min="5" max="5" width="11.7109375" style="3" customWidth="1"/>
    <col min="6" max="6" width="11" style="3" customWidth="1"/>
    <col min="7" max="7" width="13.85546875" style="3" customWidth="1"/>
    <col min="8" max="8" width="14.140625" style="3" customWidth="1"/>
    <col min="9" max="9" width="20.28515625" style="3" customWidth="1"/>
    <col min="10" max="10" width="15.85546875" style="3" customWidth="1"/>
    <col min="11" max="11" width="14.42578125" style="3" customWidth="1"/>
    <col min="12" max="16384" width="9.140625" style="3"/>
  </cols>
  <sheetData>
    <row r="2" spans="1:11" ht="18.75" customHeight="1" x14ac:dyDescent="0.3">
      <c r="I2" s="2" t="s">
        <v>0</v>
      </c>
    </row>
    <row r="3" spans="1:11" ht="18.75" x14ac:dyDescent="0.3">
      <c r="I3" s="2" t="s">
        <v>1</v>
      </c>
    </row>
    <row r="4" spans="1:11" ht="15.75" x14ac:dyDescent="0.25">
      <c r="I4" s="4"/>
    </row>
    <row r="6" spans="1:11" s="1" customFormat="1" ht="15.75" customHeight="1" x14ac:dyDescent="0.3">
      <c r="A6" s="91" t="s">
        <v>43</v>
      </c>
      <c r="B6" s="91"/>
      <c r="C6" s="91"/>
      <c r="D6" s="91"/>
      <c r="E6" s="91"/>
      <c r="F6" s="91"/>
      <c r="G6" s="91"/>
      <c r="H6" s="91"/>
      <c r="I6" s="91"/>
      <c r="J6" s="5"/>
      <c r="K6" s="5"/>
    </row>
    <row r="7" spans="1:11" ht="12.75" customHeight="1" x14ac:dyDescent="0.2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6"/>
    </row>
    <row r="8" spans="1:11" s="1" customFormat="1" ht="15.75" customHeight="1" x14ac:dyDescent="0.3">
      <c r="A8" s="93" t="s">
        <v>3</v>
      </c>
      <c r="B8" s="93"/>
      <c r="C8" s="93"/>
      <c r="D8" s="93"/>
      <c r="E8" s="93"/>
      <c r="F8" s="93"/>
      <c r="G8" s="93"/>
      <c r="H8" s="93"/>
      <c r="I8" s="93"/>
      <c r="J8" s="7"/>
      <c r="K8" s="7"/>
    </row>
    <row r="10" spans="1:11" ht="29.25" customHeight="1" x14ac:dyDescent="0.2">
      <c r="A10" s="96" t="s">
        <v>4</v>
      </c>
      <c r="B10" s="96" t="s">
        <v>5</v>
      </c>
      <c r="C10" s="96" t="s">
        <v>6</v>
      </c>
      <c r="D10" s="96"/>
      <c r="E10" s="96" t="s">
        <v>7</v>
      </c>
      <c r="F10" s="96"/>
      <c r="G10" s="96" t="s">
        <v>8</v>
      </c>
      <c r="H10" s="96"/>
      <c r="I10" s="96"/>
    </row>
    <row r="11" spans="1:11" ht="63.75" x14ac:dyDescent="0.2">
      <c r="A11" s="96"/>
      <c r="B11" s="96"/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</row>
    <row r="12" spans="1:11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</row>
    <row r="13" spans="1:11" x14ac:dyDescent="0.2">
      <c r="A13" s="10">
        <v>1</v>
      </c>
      <c r="B13" s="11" t="s">
        <v>16</v>
      </c>
      <c r="C13" s="12"/>
      <c r="D13" s="12"/>
      <c r="E13" s="13"/>
      <c r="F13" s="14">
        <f>F14+F163+F164</f>
        <v>412163.61355000013</v>
      </c>
      <c r="G13" s="12"/>
      <c r="H13" s="12"/>
      <c r="I13" s="12"/>
      <c r="J13" s="15"/>
    </row>
    <row r="14" spans="1:11" ht="25.5" x14ac:dyDescent="0.2">
      <c r="A14" s="16" t="s">
        <v>17</v>
      </c>
      <c r="B14" s="17" t="s">
        <v>18</v>
      </c>
      <c r="C14" s="12"/>
      <c r="D14" s="12"/>
      <c r="E14" s="18">
        <f>E15+E63</f>
        <v>795720.7981250002</v>
      </c>
      <c r="F14" s="18">
        <f>F15+F63</f>
        <v>385727.61355000013</v>
      </c>
      <c r="G14" s="19"/>
      <c r="H14" s="19"/>
      <c r="I14" s="19"/>
    </row>
    <row r="15" spans="1:11" ht="13.5" customHeight="1" x14ac:dyDescent="0.2">
      <c r="A15" s="20" t="s">
        <v>19</v>
      </c>
      <c r="B15" s="21" t="s">
        <v>189</v>
      </c>
      <c r="C15" s="22"/>
      <c r="D15" s="22"/>
      <c r="E15" s="23">
        <f>E16+E52+E53</f>
        <v>504604.48042500007</v>
      </c>
      <c r="F15" s="23">
        <f>F16+F52+F53</f>
        <v>179122.98357500005</v>
      </c>
      <c r="G15" s="22"/>
      <c r="H15" s="22"/>
      <c r="I15" s="22"/>
    </row>
    <row r="16" spans="1:11" s="29" customFormat="1" x14ac:dyDescent="0.2">
      <c r="A16" s="24"/>
      <c r="B16" s="25" t="s">
        <v>190</v>
      </c>
      <c r="C16" s="26"/>
      <c r="D16" s="26"/>
      <c r="E16" s="27">
        <f>E17+E31</f>
        <v>262324.20000000007</v>
      </c>
      <c r="F16" s="27">
        <f>F17+F31</f>
        <v>122783.44000000003</v>
      </c>
      <c r="G16" s="28"/>
      <c r="H16" s="26"/>
      <c r="I16" s="28"/>
    </row>
    <row r="17" spans="1:11" s="29" customFormat="1" x14ac:dyDescent="0.2">
      <c r="A17" s="24"/>
      <c r="B17" s="97" t="s">
        <v>20</v>
      </c>
      <c r="C17" s="26"/>
      <c r="D17" s="26"/>
      <c r="E17" s="27">
        <f>SUM(E18:E30)</f>
        <v>249628.30000000005</v>
      </c>
      <c r="F17" s="27">
        <f>SUM(F18:F30)</f>
        <v>110087.20000000003</v>
      </c>
      <c r="G17" s="88">
        <f>SUM(G18:G30)</f>
        <v>83.055999999999997</v>
      </c>
      <c r="H17" s="26"/>
      <c r="I17" s="28">
        <f>SUM(I18:I30)</f>
        <v>8</v>
      </c>
    </row>
    <row r="18" spans="1:11" s="29" customFormat="1" ht="25.5" x14ac:dyDescent="0.2">
      <c r="A18" s="30">
        <v>1</v>
      </c>
      <c r="B18" s="17" t="s">
        <v>58</v>
      </c>
      <c r="C18" s="68" t="s">
        <v>59</v>
      </c>
      <c r="D18" s="68" t="s">
        <v>60</v>
      </c>
      <c r="E18" s="71">
        <v>50532.3</v>
      </c>
      <c r="F18" s="71">
        <v>915.6</v>
      </c>
      <c r="G18" s="70">
        <v>18.05</v>
      </c>
      <c r="H18" s="68">
        <v>159</v>
      </c>
      <c r="I18" s="71"/>
    </row>
    <row r="19" spans="1:11" s="29" customFormat="1" ht="41.25" customHeight="1" x14ac:dyDescent="0.2">
      <c r="A19" s="30">
        <f>A18+1</f>
        <v>2</v>
      </c>
      <c r="B19" s="17" t="s">
        <v>61</v>
      </c>
      <c r="C19" s="68" t="s">
        <v>62</v>
      </c>
      <c r="D19" s="68" t="s">
        <v>59</v>
      </c>
      <c r="E19" s="71">
        <v>37777</v>
      </c>
      <c r="F19" s="71">
        <v>17132.3</v>
      </c>
      <c r="G19" s="70">
        <v>15.51</v>
      </c>
      <c r="H19" s="68">
        <v>219</v>
      </c>
      <c r="I19" s="71"/>
    </row>
    <row r="20" spans="1:11" s="29" customFormat="1" ht="25.5" x14ac:dyDescent="0.2">
      <c r="A20" s="30">
        <f t="shared" ref="A20:A30" si="0">A19+1</f>
        <v>3</v>
      </c>
      <c r="B20" s="17" t="s">
        <v>63</v>
      </c>
      <c r="C20" s="68" t="s">
        <v>62</v>
      </c>
      <c r="D20" s="68" t="s">
        <v>64</v>
      </c>
      <c r="E20" s="73">
        <v>66570.600000000006</v>
      </c>
      <c r="F20" s="73">
        <v>43802.400000000001</v>
      </c>
      <c r="G20" s="70">
        <v>9.1259999999999994</v>
      </c>
      <c r="H20" s="68" t="s">
        <v>65</v>
      </c>
      <c r="I20" s="71">
        <v>1</v>
      </c>
    </row>
    <row r="21" spans="1:11" s="29" customFormat="1" ht="25.5" x14ac:dyDescent="0.2">
      <c r="A21" s="30">
        <f t="shared" si="0"/>
        <v>4</v>
      </c>
      <c r="B21" s="17" t="s">
        <v>66</v>
      </c>
      <c r="C21" s="68" t="s">
        <v>67</v>
      </c>
      <c r="D21" s="68" t="s">
        <v>68</v>
      </c>
      <c r="E21" s="71">
        <v>31144</v>
      </c>
      <c r="F21" s="71">
        <v>29947.5</v>
      </c>
      <c r="G21" s="70">
        <v>3.05</v>
      </c>
      <c r="H21" s="68" t="s">
        <v>69</v>
      </c>
      <c r="I21" s="71">
        <v>1</v>
      </c>
    </row>
    <row r="22" spans="1:11" s="29" customFormat="1" ht="25.5" x14ac:dyDescent="0.2">
      <c r="A22" s="30">
        <f t="shared" si="0"/>
        <v>5</v>
      </c>
      <c r="B22" s="17" t="s">
        <v>70</v>
      </c>
      <c r="C22" s="68" t="s">
        <v>59</v>
      </c>
      <c r="D22" s="68" t="s">
        <v>71</v>
      </c>
      <c r="E22" s="71">
        <v>19112.2</v>
      </c>
      <c r="F22" s="71">
        <v>2649.1</v>
      </c>
      <c r="G22" s="70">
        <v>14.29</v>
      </c>
      <c r="H22" s="68">
        <v>159</v>
      </c>
      <c r="I22" s="71"/>
    </row>
    <row r="23" spans="1:11" s="29" customFormat="1" ht="25.5" x14ac:dyDescent="0.2">
      <c r="A23" s="30">
        <f t="shared" si="0"/>
        <v>6</v>
      </c>
      <c r="B23" s="17" t="s">
        <v>72</v>
      </c>
      <c r="C23" s="68" t="s">
        <v>59</v>
      </c>
      <c r="D23" s="68" t="s">
        <v>59</v>
      </c>
      <c r="E23" s="71">
        <v>2526.1</v>
      </c>
      <c r="F23" s="71">
        <v>2526.1</v>
      </c>
      <c r="G23" s="70">
        <v>1.65</v>
      </c>
      <c r="H23" s="68">
        <v>110</v>
      </c>
      <c r="I23" s="71">
        <v>1</v>
      </c>
    </row>
    <row r="24" spans="1:11" s="29" customFormat="1" ht="25.5" x14ac:dyDescent="0.2">
      <c r="A24" s="30">
        <f t="shared" si="0"/>
        <v>7</v>
      </c>
      <c r="B24" s="17" t="s">
        <v>73</v>
      </c>
      <c r="C24" s="68" t="s">
        <v>59</v>
      </c>
      <c r="D24" s="68" t="s">
        <v>59</v>
      </c>
      <c r="E24" s="71">
        <v>10404.799999999999</v>
      </c>
      <c r="F24" s="71">
        <v>10404.799999999999</v>
      </c>
      <c r="G24" s="70">
        <v>1.06</v>
      </c>
      <c r="H24" s="68">
        <v>325</v>
      </c>
      <c r="I24" s="71"/>
    </row>
    <row r="25" spans="1:11" s="29" customFormat="1" x14ac:dyDescent="0.2">
      <c r="A25" s="30">
        <f t="shared" si="0"/>
        <v>8</v>
      </c>
      <c r="B25" s="17" t="s">
        <v>74</v>
      </c>
      <c r="C25" s="68" t="s">
        <v>59</v>
      </c>
      <c r="D25" s="68" t="s">
        <v>59</v>
      </c>
      <c r="E25" s="71">
        <v>841.7</v>
      </c>
      <c r="F25" s="71">
        <v>841.7</v>
      </c>
      <c r="G25" s="70">
        <v>0.12</v>
      </c>
      <c r="H25" s="68" t="s">
        <v>75</v>
      </c>
      <c r="I25" s="71"/>
    </row>
    <row r="26" spans="1:11" s="29" customFormat="1" ht="38.25" x14ac:dyDescent="0.2">
      <c r="A26" s="30">
        <f t="shared" si="0"/>
        <v>9</v>
      </c>
      <c r="B26" s="17" t="s">
        <v>76</v>
      </c>
      <c r="C26" s="68" t="s">
        <v>64</v>
      </c>
      <c r="D26" s="68" t="s">
        <v>64</v>
      </c>
      <c r="E26" s="71">
        <v>2655</v>
      </c>
      <c r="F26" s="71">
        <v>467.3</v>
      </c>
      <c r="G26" s="70">
        <v>0.35</v>
      </c>
      <c r="H26" s="68" t="s">
        <v>77</v>
      </c>
      <c r="I26" s="71"/>
    </row>
    <row r="27" spans="1:11" s="29" customFormat="1" ht="25.5" x14ac:dyDescent="0.2">
      <c r="A27" s="30">
        <f t="shared" si="0"/>
        <v>10</v>
      </c>
      <c r="B27" s="17" t="s">
        <v>78</v>
      </c>
      <c r="C27" s="68" t="s">
        <v>64</v>
      </c>
      <c r="D27" s="68" t="s">
        <v>79</v>
      </c>
      <c r="E27" s="71">
        <v>5057</v>
      </c>
      <c r="F27" s="71">
        <v>379.8</v>
      </c>
      <c r="G27" s="70">
        <v>3.62</v>
      </c>
      <c r="H27" s="68">
        <v>90</v>
      </c>
      <c r="I27" s="71">
        <v>1</v>
      </c>
    </row>
    <row r="28" spans="1:11" s="29" customFormat="1" ht="25.5" x14ac:dyDescent="0.2">
      <c r="A28" s="30">
        <f t="shared" si="0"/>
        <v>11</v>
      </c>
      <c r="B28" s="17" t="s">
        <v>80</v>
      </c>
      <c r="C28" s="68" t="s">
        <v>64</v>
      </c>
      <c r="D28" s="68" t="s">
        <v>79</v>
      </c>
      <c r="E28" s="71">
        <v>3851.5</v>
      </c>
      <c r="F28" s="71">
        <v>317.60000000000002</v>
      </c>
      <c r="G28" s="70">
        <v>1.87</v>
      </c>
      <c r="H28" s="68">
        <v>90</v>
      </c>
      <c r="I28" s="71">
        <v>1</v>
      </c>
    </row>
    <row r="29" spans="1:11" s="29" customFormat="1" ht="25.5" x14ac:dyDescent="0.2">
      <c r="A29" s="30">
        <f t="shared" si="0"/>
        <v>12</v>
      </c>
      <c r="B29" s="17" t="s">
        <v>81</v>
      </c>
      <c r="C29" s="68" t="s">
        <v>64</v>
      </c>
      <c r="D29" s="68" t="s">
        <v>79</v>
      </c>
      <c r="E29" s="71">
        <v>12205</v>
      </c>
      <c r="F29" s="71">
        <v>341.8</v>
      </c>
      <c r="G29" s="70">
        <v>8.44</v>
      </c>
      <c r="H29" s="68">
        <v>110</v>
      </c>
      <c r="I29" s="71">
        <v>1</v>
      </c>
    </row>
    <row r="30" spans="1:11" s="29" customFormat="1" ht="38.25" x14ac:dyDescent="0.2">
      <c r="A30" s="30">
        <f t="shared" si="0"/>
        <v>13</v>
      </c>
      <c r="B30" s="17" t="s">
        <v>82</v>
      </c>
      <c r="C30" s="68" t="s">
        <v>64</v>
      </c>
      <c r="D30" s="68" t="s">
        <v>71</v>
      </c>
      <c r="E30" s="71">
        <v>6951.1</v>
      </c>
      <c r="F30" s="71">
        <v>361.2</v>
      </c>
      <c r="G30" s="70">
        <v>5.92</v>
      </c>
      <c r="H30" s="68">
        <v>63</v>
      </c>
      <c r="I30" s="71">
        <v>2</v>
      </c>
    </row>
    <row r="31" spans="1:11" x14ac:dyDescent="0.2">
      <c r="A31" s="31"/>
      <c r="B31" s="32" t="s">
        <v>21</v>
      </c>
      <c r="C31" s="32"/>
      <c r="D31" s="32"/>
      <c r="E31" s="74">
        <f>SUM(E32:E51)</f>
        <v>12695.899999999998</v>
      </c>
      <c r="F31" s="74">
        <f>SUM(F32:F51)</f>
        <v>12696.239999999998</v>
      </c>
      <c r="G31" s="98">
        <f>SUM(G32:G51)</f>
        <v>5.9880000000000004</v>
      </c>
      <c r="H31" s="33"/>
      <c r="I31" s="74">
        <f>SUM(I32:I51)</f>
        <v>11</v>
      </c>
      <c r="J31" s="34"/>
      <c r="K31" s="34"/>
    </row>
    <row r="32" spans="1:11" s="29" customFormat="1" ht="25.5" x14ac:dyDescent="0.2">
      <c r="A32" s="65"/>
      <c r="B32" s="17" t="s">
        <v>83</v>
      </c>
      <c r="C32" s="60" t="s">
        <v>84</v>
      </c>
      <c r="D32" s="60" t="s">
        <v>84</v>
      </c>
      <c r="E32" s="61">
        <v>593.33000000000004</v>
      </c>
      <c r="F32" s="61">
        <v>593.33000000000004</v>
      </c>
      <c r="G32" s="60" t="s">
        <v>85</v>
      </c>
      <c r="H32" s="59" t="s">
        <v>86</v>
      </c>
      <c r="I32" s="61"/>
      <c r="J32" s="64"/>
      <c r="K32" s="64"/>
    </row>
    <row r="33" spans="1:11" s="29" customFormat="1" ht="41.25" customHeight="1" x14ac:dyDescent="0.2">
      <c r="A33" s="65"/>
      <c r="B33" s="17" t="s">
        <v>87</v>
      </c>
      <c r="C33" s="60" t="s">
        <v>84</v>
      </c>
      <c r="D33" s="60" t="s">
        <v>84</v>
      </c>
      <c r="E33" s="61">
        <v>592.73</v>
      </c>
      <c r="F33" s="61">
        <v>592.73</v>
      </c>
      <c r="G33" s="60" t="s">
        <v>85</v>
      </c>
      <c r="H33" s="59" t="s">
        <v>86</v>
      </c>
      <c r="I33" s="61"/>
      <c r="J33" s="64"/>
      <c r="K33" s="64"/>
    </row>
    <row r="34" spans="1:11" s="29" customFormat="1" x14ac:dyDescent="0.2">
      <c r="A34" s="65"/>
      <c r="B34" s="17" t="s">
        <v>88</v>
      </c>
      <c r="C34" s="58" t="s">
        <v>84</v>
      </c>
      <c r="D34" s="60" t="s">
        <v>84</v>
      </c>
      <c r="E34" s="63">
        <v>607.71</v>
      </c>
      <c r="F34" s="63">
        <v>607.71</v>
      </c>
      <c r="G34" s="62" t="s">
        <v>85</v>
      </c>
      <c r="H34" s="59" t="s">
        <v>86</v>
      </c>
      <c r="I34" s="61"/>
      <c r="J34" s="64"/>
      <c r="K34" s="64"/>
    </row>
    <row r="35" spans="1:11" s="29" customFormat="1" ht="28.5" customHeight="1" x14ac:dyDescent="0.2">
      <c r="A35" s="65"/>
      <c r="B35" s="17" t="s">
        <v>89</v>
      </c>
      <c r="C35" s="60" t="s">
        <v>90</v>
      </c>
      <c r="D35" s="60" t="s">
        <v>59</v>
      </c>
      <c r="E35" s="63">
        <v>51.91</v>
      </c>
      <c r="F35" s="63">
        <v>51.91</v>
      </c>
      <c r="G35" s="62">
        <v>0.13300000000000001</v>
      </c>
      <c r="H35" s="59">
        <v>89</v>
      </c>
      <c r="I35" s="61">
        <v>1</v>
      </c>
      <c r="J35" s="64"/>
      <c r="K35" s="64"/>
    </row>
    <row r="36" spans="1:11" s="29" customFormat="1" ht="29.25" customHeight="1" x14ac:dyDescent="0.2">
      <c r="A36" s="65"/>
      <c r="B36" s="17" t="s">
        <v>91</v>
      </c>
      <c r="C36" s="60" t="s">
        <v>90</v>
      </c>
      <c r="D36" s="60" t="s">
        <v>68</v>
      </c>
      <c r="E36" s="63">
        <v>879.9</v>
      </c>
      <c r="F36" s="63">
        <v>879.9</v>
      </c>
      <c r="G36" s="62">
        <v>1.9430000000000001</v>
      </c>
      <c r="H36" s="59">
        <v>273</v>
      </c>
      <c r="I36" s="61">
        <v>2</v>
      </c>
      <c r="J36" s="64"/>
      <c r="K36" s="64"/>
    </row>
    <row r="37" spans="1:11" s="29" customFormat="1" ht="25.5" x14ac:dyDescent="0.2">
      <c r="A37" s="65"/>
      <c r="B37" s="17" t="s">
        <v>92</v>
      </c>
      <c r="C37" s="60" t="s">
        <v>59</v>
      </c>
      <c r="D37" s="60" t="s">
        <v>64</v>
      </c>
      <c r="E37" s="63">
        <v>1464.08</v>
      </c>
      <c r="F37" s="63">
        <v>1464.08</v>
      </c>
      <c r="G37" s="62">
        <v>0.34899999999999998</v>
      </c>
      <c r="H37" s="59" t="s">
        <v>93</v>
      </c>
      <c r="I37" s="61">
        <v>1</v>
      </c>
      <c r="J37" s="64"/>
      <c r="K37" s="64"/>
    </row>
    <row r="38" spans="1:11" s="29" customFormat="1" ht="25.5" x14ac:dyDescent="0.2">
      <c r="A38" s="65"/>
      <c r="B38" s="17" t="s">
        <v>94</v>
      </c>
      <c r="C38" s="60" t="s">
        <v>59</v>
      </c>
      <c r="D38" s="60" t="s">
        <v>64</v>
      </c>
      <c r="E38" s="63">
        <v>2832</v>
      </c>
      <c r="F38" s="63">
        <v>2832.35</v>
      </c>
      <c r="G38" s="62">
        <v>0.69499999999999995</v>
      </c>
      <c r="H38" s="59">
        <v>159</v>
      </c>
      <c r="I38" s="61">
        <v>1</v>
      </c>
      <c r="J38" s="64"/>
      <c r="K38" s="64"/>
    </row>
    <row r="39" spans="1:11" s="29" customFormat="1" ht="25.5" x14ac:dyDescent="0.2">
      <c r="A39" s="65"/>
      <c r="B39" s="17" t="s">
        <v>95</v>
      </c>
      <c r="C39" s="58" t="s">
        <v>79</v>
      </c>
      <c r="D39" s="60" t="s">
        <v>71</v>
      </c>
      <c r="E39" s="63">
        <v>435</v>
      </c>
      <c r="F39" s="63">
        <v>434.61</v>
      </c>
      <c r="G39" s="62">
        <v>0.02</v>
      </c>
      <c r="H39" s="59" t="s">
        <v>96</v>
      </c>
      <c r="I39" s="61">
        <v>1</v>
      </c>
      <c r="J39" s="64"/>
      <c r="K39" s="64"/>
    </row>
    <row r="40" spans="1:11" s="29" customFormat="1" ht="25.5" x14ac:dyDescent="0.2">
      <c r="A40" s="65"/>
      <c r="B40" s="17" t="s">
        <v>97</v>
      </c>
      <c r="C40" s="60" t="s">
        <v>64</v>
      </c>
      <c r="D40" s="60" t="s">
        <v>64</v>
      </c>
      <c r="E40" s="63">
        <v>256</v>
      </c>
      <c r="F40" s="63">
        <v>256.14999999999998</v>
      </c>
      <c r="G40" s="62">
        <v>0.23300000000000001</v>
      </c>
      <c r="H40" s="59">
        <v>89</v>
      </c>
      <c r="I40" s="61"/>
      <c r="J40" s="64"/>
      <c r="K40" s="64"/>
    </row>
    <row r="41" spans="1:11" s="29" customFormat="1" ht="25.5" x14ac:dyDescent="0.2">
      <c r="A41" s="65"/>
      <c r="B41" s="17" t="s">
        <v>98</v>
      </c>
      <c r="C41" s="60" t="s">
        <v>64</v>
      </c>
      <c r="D41" s="60" t="s">
        <v>64</v>
      </c>
      <c r="E41" s="63">
        <v>335</v>
      </c>
      <c r="F41" s="63">
        <v>335.05</v>
      </c>
      <c r="G41" s="62">
        <v>3.5000000000000003E-2</v>
      </c>
      <c r="H41" s="59" t="s">
        <v>99</v>
      </c>
      <c r="I41" s="61">
        <v>1</v>
      </c>
      <c r="J41" s="64"/>
      <c r="K41" s="64"/>
    </row>
    <row r="42" spans="1:11" s="29" customFormat="1" ht="25.5" x14ac:dyDescent="0.2">
      <c r="A42" s="65"/>
      <c r="B42" s="17" t="s">
        <v>100</v>
      </c>
      <c r="C42" s="60" t="s">
        <v>59</v>
      </c>
      <c r="D42" s="60" t="s">
        <v>59</v>
      </c>
      <c r="E42" s="63">
        <v>268.23</v>
      </c>
      <c r="F42" s="63">
        <v>268.23</v>
      </c>
      <c r="G42" s="62">
        <v>0.155</v>
      </c>
      <c r="H42" s="59">
        <v>90</v>
      </c>
      <c r="I42" s="61"/>
      <c r="J42" s="64"/>
      <c r="K42" s="64"/>
    </row>
    <row r="43" spans="1:11" s="29" customFormat="1" ht="38.25" x14ac:dyDescent="0.2">
      <c r="A43" s="65"/>
      <c r="B43" s="17" t="s">
        <v>101</v>
      </c>
      <c r="C43" s="60" t="s">
        <v>59</v>
      </c>
      <c r="D43" s="60" t="s">
        <v>59</v>
      </c>
      <c r="E43" s="63">
        <v>212.89</v>
      </c>
      <c r="F43" s="63">
        <v>212.89</v>
      </c>
      <c r="G43" s="62">
        <v>1.4999999999999999E-2</v>
      </c>
      <c r="H43" s="59">
        <v>108</v>
      </c>
      <c r="I43" s="61"/>
      <c r="J43" s="64"/>
      <c r="K43" s="64"/>
    </row>
    <row r="44" spans="1:11" s="29" customFormat="1" ht="38.25" x14ac:dyDescent="0.2">
      <c r="A44" s="65"/>
      <c r="B44" s="17" t="s">
        <v>102</v>
      </c>
      <c r="C44" s="60" t="s">
        <v>59</v>
      </c>
      <c r="D44" s="60" t="s">
        <v>59</v>
      </c>
      <c r="E44" s="63">
        <v>595.33000000000004</v>
      </c>
      <c r="F44" s="63">
        <v>595.33000000000004</v>
      </c>
      <c r="G44" s="62">
        <v>0.18</v>
      </c>
      <c r="H44" s="59" t="s">
        <v>103</v>
      </c>
      <c r="I44" s="61">
        <v>1</v>
      </c>
      <c r="J44" s="64"/>
      <c r="K44" s="64"/>
    </row>
    <row r="45" spans="1:11" s="29" customFormat="1" ht="25.5" x14ac:dyDescent="0.2">
      <c r="A45" s="65"/>
      <c r="B45" s="17" t="s">
        <v>104</v>
      </c>
      <c r="C45" s="60" t="s">
        <v>59</v>
      </c>
      <c r="D45" s="60" t="s">
        <v>59</v>
      </c>
      <c r="E45" s="63">
        <v>297.94</v>
      </c>
      <c r="F45" s="63">
        <v>297.94</v>
      </c>
      <c r="G45" s="62">
        <v>0.23</v>
      </c>
      <c r="H45" s="59" t="s">
        <v>105</v>
      </c>
      <c r="I45" s="61"/>
      <c r="J45" s="64"/>
      <c r="K45" s="64"/>
    </row>
    <row r="46" spans="1:11" s="29" customFormat="1" ht="25.5" x14ac:dyDescent="0.2">
      <c r="A46" s="65"/>
      <c r="B46" s="17" t="s">
        <v>106</v>
      </c>
      <c r="C46" s="60" t="s">
        <v>59</v>
      </c>
      <c r="D46" s="60" t="s">
        <v>59</v>
      </c>
      <c r="E46" s="63">
        <v>1053.01</v>
      </c>
      <c r="F46" s="63">
        <v>1053.01</v>
      </c>
      <c r="G46" s="62">
        <v>0.33500000000000002</v>
      </c>
      <c r="H46" s="59">
        <v>160</v>
      </c>
      <c r="I46" s="61">
        <v>1</v>
      </c>
      <c r="J46" s="64"/>
      <c r="K46" s="64"/>
    </row>
    <row r="47" spans="1:11" s="29" customFormat="1" ht="38.25" x14ac:dyDescent="0.2">
      <c r="A47" s="65"/>
      <c r="B47" s="17" t="s">
        <v>107</v>
      </c>
      <c r="C47" s="60" t="s">
        <v>59</v>
      </c>
      <c r="D47" s="60" t="s">
        <v>59</v>
      </c>
      <c r="E47" s="63">
        <v>457.13</v>
      </c>
      <c r="F47" s="63">
        <v>457.13</v>
      </c>
      <c r="G47" s="62">
        <v>3.9E-2</v>
      </c>
      <c r="H47" s="59" t="s">
        <v>108</v>
      </c>
      <c r="I47" s="61">
        <v>1</v>
      </c>
      <c r="J47" s="64"/>
      <c r="K47" s="64"/>
    </row>
    <row r="48" spans="1:11" s="29" customFormat="1" ht="38.25" x14ac:dyDescent="0.2">
      <c r="A48" s="65"/>
      <c r="B48" s="17" t="s">
        <v>109</v>
      </c>
      <c r="C48" s="60" t="s">
        <v>59</v>
      </c>
      <c r="D48" s="60" t="s">
        <v>59</v>
      </c>
      <c r="E48" s="63">
        <v>412.13</v>
      </c>
      <c r="F48" s="63">
        <v>412.13</v>
      </c>
      <c r="G48" s="62">
        <v>0.24099999999999999</v>
      </c>
      <c r="H48" s="59">
        <v>76</v>
      </c>
      <c r="I48" s="61"/>
    </row>
    <row r="49" spans="1:9" s="29" customFormat="1" ht="38.25" x14ac:dyDescent="0.2">
      <c r="A49" s="65"/>
      <c r="B49" s="17" t="s">
        <v>110</v>
      </c>
      <c r="C49" s="60" t="s">
        <v>59</v>
      </c>
      <c r="D49" s="58" t="s">
        <v>59</v>
      </c>
      <c r="E49" s="63">
        <v>649.58000000000004</v>
      </c>
      <c r="F49" s="63">
        <v>649.58000000000004</v>
      </c>
      <c r="G49" s="62">
        <v>0.28499999999999998</v>
      </c>
      <c r="H49" s="59">
        <v>90</v>
      </c>
      <c r="I49" s="61"/>
    </row>
    <row r="50" spans="1:9" s="29" customFormat="1" ht="38.25" x14ac:dyDescent="0.2">
      <c r="A50" s="65"/>
      <c r="B50" s="17" t="s">
        <v>111</v>
      </c>
      <c r="C50" s="60" t="s">
        <v>79</v>
      </c>
      <c r="D50" s="60" t="s">
        <v>79</v>
      </c>
      <c r="E50" s="63">
        <v>461</v>
      </c>
      <c r="F50" s="63">
        <v>461.15</v>
      </c>
      <c r="G50" s="62">
        <v>0.7</v>
      </c>
      <c r="H50" s="59" t="s">
        <v>112</v>
      </c>
      <c r="I50" s="61">
        <v>1</v>
      </c>
    </row>
    <row r="51" spans="1:9" s="29" customFormat="1" ht="25.5" x14ac:dyDescent="0.2">
      <c r="A51" s="65"/>
      <c r="B51" s="17" t="s">
        <v>113</v>
      </c>
      <c r="C51" s="58" t="s">
        <v>79</v>
      </c>
      <c r="D51" s="60" t="s">
        <v>79</v>
      </c>
      <c r="E51" s="63">
        <v>241</v>
      </c>
      <c r="F51" s="63">
        <v>241.03</v>
      </c>
      <c r="G51" s="66">
        <v>0.4</v>
      </c>
      <c r="H51" s="59" t="s">
        <v>114</v>
      </c>
      <c r="I51" s="61"/>
    </row>
    <row r="52" spans="1:9" s="29" customFormat="1" x14ac:dyDescent="0.2">
      <c r="A52" s="24"/>
      <c r="B52" s="25" t="s">
        <v>191</v>
      </c>
      <c r="C52" s="35" t="s">
        <v>59</v>
      </c>
      <c r="D52" s="35" t="s">
        <v>59</v>
      </c>
      <c r="E52" s="28">
        <f>3027.96+70.8</f>
        <v>3098.76</v>
      </c>
      <c r="F52" s="28">
        <f>2957.16+70.8</f>
        <v>3027.96</v>
      </c>
      <c r="G52" s="85"/>
      <c r="H52" s="36"/>
      <c r="I52" s="83"/>
    </row>
    <row r="53" spans="1:9" x14ac:dyDescent="0.2">
      <c r="A53" s="24"/>
      <c r="B53" s="25" t="s">
        <v>192</v>
      </c>
      <c r="C53" s="37"/>
      <c r="D53" s="26"/>
      <c r="E53" s="28">
        <f>SUM(E54:E62)</f>
        <v>239181.52042499997</v>
      </c>
      <c r="F53" s="28">
        <f>SUM(F54:F62)</f>
        <v>53311.583575000004</v>
      </c>
      <c r="G53" s="85"/>
      <c r="H53" s="36"/>
      <c r="I53" s="83"/>
    </row>
    <row r="54" spans="1:9" ht="25.5" x14ac:dyDescent="0.2">
      <c r="A54" s="38">
        <v>1</v>
      </c>
      <c r="B54" s="17" t="s">
        <v>184</v>
      </c>
      <c r="C54" s="99" t="s">
        <v>224</v>
      </c>
      <c r="D54" s="8">
        <v>2016</v>
      </c>
      <c r="E54" s="75">
        <f>2733.04*0.8</f>
        <v>2186.4320000000002</v>
      </c>
      <c r="F54" s="76">
        <f>75.93*0.8</f>
        <v>60.744000000000007</v>
      </c>
      <c r="G54" s="86"/>
      <c r="H54" s="39"/>
      <c r="I54" s="82"/>
    </row>
    <row r="55" spans="1:9" x14ac:dyDescent="0.2">
      <c r="A55" s="38">
        <v>2</v>
      </c>
      <c r="B55" s="17" t="s">
        <v>185</v>
      </c>
      <c r="C55" s="99" t="s">
        <v>225</v>
      </c>
      <c r="D55" s="8">
        <v>2016</v>
      </c>
      <c r="E55" s="75">
        <v>6927.94</v>
      </c>
      <c r="F55" s="76">
        <v>227.5</v>
      </c>
      <c r="G55" s="86"/>
      <c r="H55" s="39"/>
      <c r="I55" s="82"/>
    </row>
    <row r="56" spans="1:9" ht="25.5" x14ac:dyDescent="0.2">
      <c r="A56" s="38">
        <v>3</v>
      </c>
      <c r="B56" s="17" t="s">
        <v>44</v>
      </c>
      <c r="C56" s="99" t="s">
        <v>226</v>
      </c>
      <c r="D56" s="99" t="s">
        <v>229</v>
      </c>
      <c r="E56" s="77">
        <f>18193.59*0.7575</f>
        <v>13781.644424999999</v>
      </c>
      <c r="F56" s="76">
        <f>421.61*0.7575</f>
        <v>319.369575</v>
      </c>
      <c r="G56" s="86"/>
      <c r="H56" s="39"/>
      <c r="I56" s="82"/>
    </row>
    <row r="57" spans="1:9" ht="25.5" x14ac:dyDescent="0.2">
      <c r="A57" s="38">
        <v>4</v>
      </c>
      <c r="B57" s="17" t="s">
        <v>186</v>
      </c>
      <c r="C57" s="67" t="s">
        <v>216</v>
      </c>
      <c r="D57" s="40" t="s">
        <v>223</v>
      </c>
      <c r="E57" s="78">
        <v>36862.879999999997</v>
      </c>
      <c r="F57" s="76">
        <v>32443.49</v>
      </c>
      <c r="G57" s="86"/>
      <c r="H57" s="39"/>
      <c r="I57" s="82"/>
    </row>
    <row r="58" spans="1:9" x14ac:dyDescent="0.2">
      <c r="A58" s="38">
        <v>5</v>
      </c>
      <c r="B58" s="17" t="s">
        <v>45</v>
      </c>
      <c r="C58" s="40" t="s">
        <v>217</v>
      </c>
      <c r="D58" s="40" t="s">
        <v>223</v>
      </c>
      <c r="E58" s="77">
        <f>220338.98*0.8</f>
        <v>176271.18400000001</v>
      </c>
      <c r="F58" s="76">
        <f>21386.3*0.8</f>
        <v>17109.04</v>
      </c>
      <c r="G58" s="86"/>
      <c r="H58" s="39"/>
      <c r="I58" s="82"/>
    </row>
    <row r="59" spans="1:9" x14ac:dyDescent="0.2">
      <c r="A59" s="38">
        <v>6</v>
      </c>
      <c r="B59" s="17" t="s">
        <v>46</v>
      </c>
      <c r="C59" s="99" t="s">
        <v>227</v>
      </c>
      <c r="D59" s="99" t="s">
        <v>230</v>
      </c>
      <c r="E59" s="100">
        <v>2180.5500000000002</v>
      </c>
      <c r="F59" s="76">
        <v>2180.5500000000002</v>
      </c>
      <c r="G59" s="86"/>
      <c r="H59" s="39"/>
      <c r="I59" s="82"/>
    </row>
    <row r="60" spans="1:9" x14ac:dyDescent="0.2">
      <c r="A60" s="38">
        <v>7</v>
      </c>
      <c r="B60" s="17" t="s">
        <v>47</v>
      </c>
      <c r="C60" s="99" t="s">
        <v>228</v>
      </c>
      <c r="D60" s="99" t="s">
        <v>230</v>
      </c>
      <c r="E60" s="76">
        <v>840</v>
      </c>
      <c r="F60" s="76">
        <v>840</v>
      </c>
      <c r="G60" s="86"/>
      <c r="H60" s="39"/>
      <c r="I60" s="82"/>
    </row>
    <row r="61" spans="1:9" ht="25.5" x14ac:dyDescent="0.2">
      <c r="A61" s="38">
        <v>8</v>
      </c>
      <c r="B61" s="17" t="s">
        <v>187</v>
      </c>
      <c r="C61" s="67" t="s">
        <v>217</v>
      </c>
      <c r="D61" s="67" t="s">
        <v>217</v>
      </c>
      <c r="E61" s="76">
        <v>44.28</v>
      </c>
      <c r="F61" s="76">
        <v>44.28</v>
      </c>
      <c r="G61" s="86"/>
      <c r="H61" s="39"/>
      <c r="I61" s="82"/>
    </row>
    <row r="62" spans="1:9" ht="25.5" x14ac:dyDescent="0.2">
      <c r="A62" s="38">
        <v>9</v>
      </c>
      <c r="B62" s="17" t="s">
        <v>188</v>
      </c>
      <c r="C62" s="67" t="s">
        <v>220</v>
      </c>
      <c r="D62" s="67" t="s">
        <v>220</v>
      </c>
      <c r="E62" s="76">
        <v>86.61</v>
      </c>
      <c r="F62" s="76">
        <v>86.61</v>
      </c>
      <c r="G62" s="86"/>
      <c r="H62" s="39"/>
      <c r="I62" s="82"/>
    </row>
    <row r="63" spans="1:9" ht="25.5" customHeight="1" x14ac:dyDescent="0.2">
      <c r="A63" s="20" t="s">
        <v>22</v>
      </c>
      <c r="B63" s="41" t="s">
        <v>193</v>
      </c>
      <c r="C63" s="22"/>
      <c r="D63" s="22"/>
      <c r="E63" s="79">
        <f>E64+E130+E131</f>
        <v>291116.31770000007</v>
      </c>
      <c r="F63" s="79">
        <f>F64+F130+F131</f>
        <v>206604.62997500005</v>
      </c>
      <c r="G63" s="87"/>
      <c r="H63" s="22"/>
      <c r="I63" s="84"/>
    </row>
    <row r="64" spans="1:9" s="42" customFormat="1" x14ac:dyDescent="0.2">
      <c r="A64" s="24"/>
      <c r="B64" s="25" t="s">
        <v>194</v>
      </c>
      <c r="C64" s="26"/>
      <c r="D64" s="26"/>
      <c r="E64" s="28">
        <f>SUM(E65:E129)</f>
        <v>37618.410000000011</v>
      </c>
      <c r="F64" s="28">
        <f>SUM(F65:F129)</f>
        <v>37618.340000000011</v>
      </c>
      <c r="G64" s="88">
        <f>SUM(G65:G129)</f>
        <v>1.0070000000000001</v>
      </c>
      <c r="H64" s="26"/>
      <c r="I64" s="28">
        <f>SUM(I65:I129)</f>
        <v>21</v>
      </c>
    </row>
    <row r="65" spans="1:11" s="29" customFormat="1" ht="42.75" customHeight="1" x14ac:dyDescent="0.2">
      <c r="A65" s="30">
        <v>1</v>
      </c>
      <c r="B65" s="17" t="s">
        <v>115</v>
      </c>
      <c r="C65" s="69" t="s">
        <v>84</v>
      </c>
      <c r="D65" s="69" t="s">
        <v>84</v>
      </c>
      <c r="E65" s="71">
        <v>320.94</v>
      </c>
      <c r="F65" s="71">
        <v>320.94</v>
      </c>
      <c r="G65" s="70" t="s">
        <v>85</v>
      </c>
      <c r="H65" s="68" t="s">
        <v>85</v>
      </c>
      <c r="I65" s="71"/>
      <c r="K65" s="42"/>
    </row>
    <row r="66" spans="1:11" s="29" customFormat="1" ht="25.5" x14ac:dyDescent="0.2">
      <c r="A66" s="30">
        <f>A65+1</f>
        <v>2</v>
      </c>
      <c r="B66" s="17" t="s">
        <v>116</v>
      </c>
      <c r="C66" s="69" t="s">
        <v>84</v>
      </c>
      <c r="D66" s="69" t="s">
        <v>59</v>
      </c>
      <c r="E66" s="71">
        <v>1368.37</v>
      </c>
      <c r="F66" s="71">
        <v>1368.37</v>
      </c>
      <c r="G66" s="70" t="s">
        <v>85</v>
      </c>
      <c r="H66" s="68" t="s">
        <v>85</v>
      </c>
      <c r="I66" s="71"/>
      <c r="K66" s="42"/>
    </row>
    <row r="67" spans="1:11" s="29" customFormat="1" ht="38.25" x14ac:dyDescent="0.2">
      <c r="A67" s="30">
        <f t="shared" ref="A67:A129" si="1">A66+1</f>
        <v>3</v>
      </c>
      <c r="B67" s="17" t="s">
        <v>117</v>
      </c>
      <c r="C67" s="69" t="s">
        <v>59</v>
      </c>
      <c r="D67" s="69" t="s">
        <v>59</v>
      </c>
      <c r="E67" s="71">
        <v>191.28</v>
      </c>
      <c r="F67" s="71">
        <v>191.28</v>
      </c>
      <c r="G67" s="70">
        <v>4.4999999999999998E-2</v>
      </c>
      <c r="H67" s="68">
        <v>76</v>
      </c>
      <c r="I67" s="71"/>
      <c r="K67" s="42"/>
    </row>
    <row r="68" spans="1:11" s="29" customFormat="1" ht="25.5" x14ac:dyDescent="0.2">
      <c r="A68" s="30">
        <f t="shared" si="1"/>
        <v>4</v>
      </c>
      <c r="B68" s="17" t="s">
        <v>118</v>
      </c>
      <c r="C68" s="69" t="s">
        <v>84</v>
      </c>
      <c r="D68" s="69" t="s">
        <v>84</v>
      </c>
      <c r="E68" s="71">
        <v>543.62</v>
      </c>
      <c r="F68" s="71">
        <v>543.62</v>
      </c>
      <c r="G68" s="70" t="s">
        <v>85</v>
      </c>
      <c r="H68" s="68" t="s">
        <v>85</v>
      </c>
      <c r="I68" s="71"/>
      <c r="K68" s="42"/>
    </row>
    <row r="69" spans="1:11" s="29" customFormat="1" ht="25.5" x14ac:dyDescent="0.2">
      <c r="A69" s="30">
        <f t="shared" si="1"/>
        <v>5</v>
      </c>
      <c r="B69" s="17" t="s">
        <v>119</v>
      </c>
      <c r="C69" s="69" t="s">
        <v>84</v>
      </c>
      <c r="D69" s="69" t="s">
        <v>68</v>
      </c>
      <c r="E69" s="71">
        <v>767.78</v>
      </c>
      <c r="F69" s="71">
        <v>767.78</v>
      </c>
      <c r="G69" s="70" t="s">
        <v>85</v>
      </c>
      <c r="H69" s="68" t="s">
        <v>85</v>
      </c>
      <c r="I69" s="71">
        <v>1</v>
      </c>
      <c r="K69" s="42"/>
    </row>
    <row r="70" spans="1:11" s="29" customFormat="1" ht="25.5" x14ac:dyDescent="0.2">
      <c r="A70" s="30">
        <f t="shared" si="1"/>
        <v>6</v>
      </c>
      <c r="B70" s="17" t="s">
        <v>120</v>
      </c>
      <c r="C70" s="69" t="s">
        <v>84</v>
      </c>
      <c r="D70" s="69" t="s">
        <v>68</v>
      </c>
      <c r="E70" s="71">
        <v>1099.6600000000001</v>
      </c>
      <c r="F70" s="71">
        <v>1099.6600000000001</v>
      </c>
      <c r="G70" s="70" t="s">
        <v>85</v>
      </c>
      <c r="H70" s="68" t="s">
        <v>85</v>
      </c>
      <c r="I70" s="71"/>
      <c r="K70" s="42"/>
    </row>
    <row r="71" spans="1:11" s="29" customFormat="1" ht="25.5" x14ac:dyDescent="0.2">
      <c r="A71" s="30">
        <f t="shared" si="1"/>
        <v>7</v>
      </c>
      <c r="B71" s="17" t="s">
        <v>121</v>
      </c>
      <c r="C71" s="69" t="s">
        <v>84</v>
      </c>
      <c r="D71" s="69" t="s">
        <v>68</v>
      </c>
      <c r="E71" s="71">
        <v>1536.08</v>
      </c>
      <c r="F71" s="71">
        <v>1536.08</v>
      </c>
      <c r="G71" s="70" t="s">
        <v>85</v>
      </c>
      <c r="H71" s="68" t="s">
        <v>85</v>
      </c>
      <c r="I71" s="71">
        <v>1</v>
      </c>
      <c r="K71" s="42"/>
    </row>
    <row r="72" spans="1:11" s="29" customFormat="1" ht="25.5" x14ac:dyDescent="0.2">
      <c r="A72" s="30">
        <f t="shared" si="1"/>
        <v>8</v>
      </c>
      <c r="B72" s="17" t="s">
        <v>122</v>
      </c>
      <c r="C72" s="69" t="s">
        <v>84</v>
      </c>
      <c r="D72" s="69" t="s">
        <v>68</v>
      </c>
      <c r="E72" s="71">
        <v>1277.8699999999999</v>
      </c>
      <c r="F72" s="71">
        <v>1277.8699999999999</v>
      </c>
      <c r="G72" s="70" t="s">
        <v>85</v>
      </c>
      <c r="H72" s="68" t="s">
        <v>85</v>
      </c>
      <c r="I72" s="71">
        <v>1</v>
      </c>
      <c r="K72" s="42"/>
    </row>
    <row r="73" spans="1:11" s="29" customFormat="1" ht="25.5" x14ac:dyDescent="0.2">
      <c r="A73" s="30">
        <f t="shared" si="1"/>
        <v>9</v>
      </c>
      <c r="B73" s="17" t="s">
        <v>123</v>
      </c>
      <c r="C73" s="69" t="s">
        <v>84</v>
      </c>
      <c r="D73" s="69" t="s">
        <v>84</v>
      </c>
      <c r="E73" s="71">
        <v>546.77</v>
      </c>
      <c r="F73" s="71">
        <v>546.70000000000005</v>
      </c>
      <c r="G73" s="70" t="s">
        <v>85</v>
      </c>
      <c r="H73" s="68" t="s">
        <v>85</v>
      </c>
      <c r="I73" s="71"/>
      <c r="K73" s="42"/>
    </row>
    <row r="74" spans="1:11" s="29" customFormat="1" ht="25.5" x14ac:dyDescent="0.2">
      <c r="A74" s="30">
        <f t="shared" si="1"/>
        <v>10</v>
      </c>
      <c r="B74" s="17" t="s">
        <v>124</v>
      </c>
      <c r="C74" s="69" t="s">
        <v>84</v>
      </c>
      <c r="D74" s="69" t="s">
        <v>59</v>
      </c>
      <c r="E74" s="71">
        <v>535.14</v>
      </c>
      <c r="F74" s="71">
        <v>535.14</v>
      </c>
      <c r="G74" s="70" t="s">
        <v>85</v>
      </c>
      <c r="H74" s="68" t="s">
        <v>85</v>
      </c>
      <c r="I74" s="71">
        <v>1</v>
      </c>
      <c r="K74" s="42"/>
    </row>
    <row r="75" spans="1:11" s="29" customFormat="1" ht="25.5" x14ac:dyDescent="0.2">
      <c r="A75" s="30">
        <f t="shared" si="1"/>
        <v>11</v>
      </c>
      <c r="B75" s="17" t="s">
        <v>125</v>
      </c>
      <c r="C75" s="69" t="s">
        <v>64</v>
      </c>
      <c r="D75" s="69" t="s">
        <v>71</v>
      </c>
      <c r="E75" s="71">
        <v>332.2</v>
      </c>
      <c r="F75" s="71">
        <v>332.2</v>
      </c>
      <c r="G75" s="70">
        <v>0.3</v>
      </c>
      <c r="H75" s="68">
        <v>630</v>
      </c>
      <c r="I75" s="71"/>
      <c r="K75" s="42"/>
    </row>
    <row r="76" spans="1:11" s="29" customFormat="1" ht="38.25" x14ac:dyDescent="0.2">
      <c r="A76" s="30">
        <f t="shared" si="1"/>
        <v>12</v>
      </c>
      <c r="B76" s="17" t="s">
        <v>126</v>
      </c>
      <c r="C76" s="69" t="s">
        <v>84</v>
      </c>
      <c r="D76" s="69" t="s">
        <v>84</v>
      </c>
      <c r="E76" s="71">
        <v>358.46</v>
      </c>
      <c r="F76" s="71">
        <v>358.46</v>
      </c>
      <c r="G76" s="70" t="s">
        <v>85</v>
      </c>
      <c r="H76" s="68" t="s">
        <v>85</v>
      </c>
      <c r="I76" s="71"/>
      <c r="K76" s="42"/>
    </row>
    <row r="77" spans="1:11" s="29" customFormat="1" ht="38.25" x14ac:dyDescent="0.2">
      <c r="A77" s="30">
        <f t="shared" si="1"/>
        <v>13</v>
      </c>
      <c r="B77" s="17" t="s">
        <v>127</v>
      </c>
      <c r="C77" s="69" t="s">
        <v>84</v>
      </c>
      <c r="D77" s="69" t="s">
        <v>68</v>
      </c>
      <c r="E77" s="71">
        <v>4075.33</v>
      </c>
      <c r="F77" s="71">
        <v>4075.33</v>
      </c>
      <c r="G77" s="70" t="s">
        <v>85</v>
      </c>
      <c r="H77" s="68" t="s">
        <v>85</v>
      </c>
      <c r="I77" s="71"/>
      <c r="K77" s="42"/>
    </row>
    <row r="78" spans="1:11" s="29" customFormat="1" ht="38.25" x14ac:dyDescent="0.2">
      <c r="A78" s="30">
        <f t="shared" si="1"/>
        <v>14</v>
      </c>
      <c r="B78" s="17" t="s">
        <v>128</v>
      </c>
      <c r="C78" s="69" t="s">
        <v>84</v>
      </c>
      <c r="D78" s="69" t="s">
        <v>68</v>
      </c>
      <c r="E78" s="71">
        <v>3001.42</v>
      </c>
      <c r="F78" s="71">
        <v>3001.42</v>
      </c>
      <c r="G78" s="70" t="s">
        <v>85</v>
      </c>
      <c r="H78" s="68" t="s">
        <v>85</v>
      </c>
      <c r="I78" s="71"/>
      <c r="K78" s="42"/>
    </row>
    <row r="79" spans="1:11" s="29" customFormat="1" ht="38.25" x14ac:dyDescent="0.2">
      <c r="A79" s="30">
        <f t="shared" si="1"/>
        <v>15</v>
      </c>
      <c r="B79" s="17" t="s">
        <v>129</v>
      </c>
      <c r="C79" s="69" t="s">
        <v>84</v>
      </c>
      <c r="D79" s="69" t="s">
        <v>84</v>
      </c>
      <c r="E79" s="71">
        <v>4063.71</v>
      </c>
      <c r="F79" s="71">
        <v>4063.71</v>
      </c>
      <c r="G79" s="70" t="s">
        <v>85</v>
      </c>
      <c r="H79" s="68" t="s">
        <v>85</v>
      </c>
      <c r="I79" s="71"/>
      <c r="K79" s="42"/>
    </row>
    <row r="80" spans="1:11" s="29" customFormat="1" ht="38.25" x14ac:dyDescent="0.2">
      <c r="A80" s="30">
        <f t="shared" si="1"/>
        <v>16</v>
      </c>
      <c r="B80" s="17" t="s">
        <v>130</v>
      </c>
      <c r="C80" s="69" t="s">
        <v>84</v>
      </c>
      <c r="D80" s="69" t="s">
        <v>68</v>
      </c>
      <c r="E80" s="71">
        <v>1873.93</v>
      </c>
      <c r="F80" s="71">
        <v>1873.93</v>
      </c>
      <c r="G80" s="70" t="s">
        <v>85</v>
      </c>
      <c r="H80" s="68" t="s">
        <v>85</v>
      </c>
      <c r="I80" s="71"/>
      <c r="K80" s="42"/>
    </row>
    <row r="81" spans="1:11" s="29" customFormat="1" ht="38.25" x14ac:dyDescent="0.2">
      <c r="A81" s="30">
        <f t="shared" si="1"/>
        <v>17</v>
      </c>
      <c r="B81" s="17" t="s">
        <v>131</v>
      </c>
      <c r="C81" s="69" t="s">
        <v>84</v>
      </c>
      <c r="D81" s="69" t="s">
        <v>84</v>
      </c>
      <c r="E81" s="71">
        <v>498</v>
      </c>
      <c r="F81" s="71">
        <v>498</v>
      </c>
      <c r="G81" s="70" t="s">
        <v>85</v>
      </c>
      <c r="H81" s="68" t="s">
        <v>85</v>
      </c>
      <c r="I81" s="71"/>
      <c r="K81" s="42"/>
    </row>
    <row r="82" spans="1:11" s="29" customFormat="1" ht="38.25" x14ac:dyDescent="0.2">
      <c r="A82" s="30">
        <f t="shared" si="1"/>
        <v>18</v>
      </c>
      <c r="B82" s="17" t="s">
        <v>132</v>
      </c>
      <c r="C82" s="69" t="s">
        <v>84</v>
      </c>
      <c r="D82" s="69" t="s">
        <v>84</v>
      </c>
      <c r="E82" s="71">
        <v>386.15</v>
      </c>
      <c r="F82" s="71">
        <v>386.15</v>
      </c>
      <c r="G82" s="70" t="s">
        <v>85</v>
      </c>
      <c r="H82" s="68" t="s">
        <v>85</v>
      </c>
      <c r="I82" s="71"/>
      <c r="K82" s="42"/>
    </row>
    <row r="83" spans="1:11" s="29" customFormat="1" x14ac:dyDescent="0.2">
      <c r="A83" s="30">
        <f t="shared" si="1"/>
        <v>19</v>
      </c>
      <c r="B83" s="17" t="s">
        <v>133</v>
      </c>
      <c r="C83" s="68" t="s">
        <v>68</v>
      </c>
      <c r="D83" s="68" t="s">
        <v>68</v>
      </c>
      <c r="E83" s="71">
        <v>10</v>
      </c>
      <c r="F83" s="71">
        <v>10</v>
      </c>
      <c r="G83" s="70" t="s">
        <v>85</v>
      </c>
      <c r="H83" s="68" t="s">
        <v>85</v>
      </c>
      <c r="I83" s="71">
        <v>1</v>
      </c>
      <c r="K83" s="42"/>
    </row>
    <row r="84" spans="1:11" s="29" customFormat="1" x14ac:dyDescent="0.2">
      <c r="A84" s="30">
        <f t="shared" si="1"/>
        <v>20</v>
      </c>
      <c r="B84" s="17" t="s">
        <v>134</v>
      </c>
      <c r="C84" s="69" t="s">
        <v>90</v>
      </c>
      <c r="D84" s="69" t="s">
        <v>59</v>
      </c>
      <c r="E84" s="71">
        <v>84.68</v>
      </c>
      <c r="F84" s="71">
        <v>84.68</v>
      </c>
      <c r="G84" s="70" t="s">
        <v>85</v>
      </c>
      <c r="H84" s="68" t="s">
        <v>85</v>
      </c>
      <c r="I84" s="71">
        <v>1</v>
      </c>
      <c r="K84" s="42"/>
    </row>
    <row r="85" spans="1:11" s="29" customFormat="1" x14ac:dyDescent="0.2">
      <c r="A85" s="30">
        <f t="shared" si="1"/>
        <v>21</v>
      </c>
      <c r="B85" s="17" t="s">
        <v>135</v>
      </c>
      <c r="C85" s="69" t="s">
        <v>59</v>
      </c>
      <c r="D85" s="69" t="s">
        <v>59</v>
      </c>
      <c r="E85" s="71">
        <v>388.34</v>
      </c>
      <c r="F85" s="71">
        <v>388.34</v>
      </c>
      <c r="G85" s="70" t="s">
        <v>85</v>
      </c>
      <c r="H85" s="68" t="s">
        <v>85</v>
      </c>
      <c r="I85" s="71">
        <v>1</v>
      </c>
      <c r="K85" s="42"/>
    </row>
    <row r="86" spans="1:11" s="29" customFormat="1" ht="25.5" x14ac:dyDescent="0.2">
      <c r="A86" s="30">
        <f t="shared" si="1"/>
        <v>22</v>
      </c>
      <c r="B86" s="17" t="s">
        <v>136</v>
      </c>
      <c r="C86" s="68" t="s">
        <v>68</v>
      </c>
      <c r="D86" s="68" t="s">
        <v>68</v>
      </c>
      <c r="E86" s="71">
        <v>5</v>
      </c>
      <c r="F86" s="71">
        <v>5</v>
      </c>
      <c r="G86" s="70">
        <v>2.8000000000000001E-2</v>
      </c>
      <c r="H86" s="68">
        <v>57</v>
      </c>
      <c r="I86" s="71">
        <v>1</v>
      </c>
      <c r="K86" s="42"/>
    </row>
    <row r="87" spans="1:11" s="29" customFormat="1" ht="38.25" x14ac:dyDescent="0.2">
      <c r="A87" s="30">
        <f t="shared" si="1"/>
        <v>23</v>
      </c>
      <c r="B87" s="17" t="s">
        <v>137</v>
      </c>
      <c r="C87" s="69" t="s">
        <v>84</v>
      </c>
      <c r="D87" s="69" t="s">
        <v>84</v>
      </c>
      <c r="E87" s="71">
        <v>536.86</v>
      </c>
      <c r="F87" s="71">
        <v>536.86</v>
      </c>
      <c r="G87" s="70" t="s">
        <v>85</v>
      </c>
      <c r="H87" s="68" t="s">
        <v>85</v>
      </c>
      <c r="I87" s="71"/>
      <c r="K87" s="42"/>
    </row>
    <row r="88" spans="1:11" s="29" customFormat="1" ht="38.25" x14ac:dyDescent="0.2">
      <c r="A88" s="30">
        <f t="shared" si="1"/>
        <v>24</v>
      </c>
      <c r="B88" s="17" t="s">
        <v>138</v>
      </c>
      <c r="C88" s="69" t="s">
        <v>84</v>
      </c>
      <c r="D88" s="69" t="s">
        <v>84</v>
      </c>
      <c r="E88" s="71">
        <v>521.49</v>
      </c>
      <c r="F88" s="71">
        <v>521.49</v>
      </c>
      <c r="G88" s="70" t="s">
        <v>85</v>
      </c>
      <c r="H88" s="68" t="s">
        <v>85</v>
      </c>
      <c r="I88" s="71"/>
      <c r="K88" s="42"/>
    </row>
    <row r="89" spans="1:11" s="29" customFormat="1" ht="38.25" x14ac:dyDescent="0.2">
      <c r="A89" s="30">
        <f t="shared" si="1"/>
        <v>25</v>
      </c>
      <c r="B89" s="17" t="s">
        <v>139</v>
      </c>
      <c r="C89" s="69" t="s">
        <v>59</v>
      </c>
      <c r="D89" s="69" t="s">
        <v>59</v>
      </c>
      <c r="E89" s="71">
        <v>262.43</v>
      </c>
      <c r="F89" s="71">
        <v>262.43</v>
      </c>
      <c r="G89" s="70">
        <v>0.216</v>
      </c>
      <c r="H89" s="68">
        <v>63</v>
      </c>
      <c r="I89" s="71"/>
      <c r="K89" s="42"/>
    </row>
    <row r="90" spans="1:11" s="29" customFormat="1" ht="38.25" x14ac:dyDescent="0.2">
      <c r="A90" s="30">
        <f t="shared" si="1"/>
        <v>26</v>
      </c>
      <c r="B90" s="17" t="s">
        <v>140</v>
      </c>
      <c r="C90" s="69" t="s">
        <v>59</v>
      </c>
      <c r="D90" s="69" t="s">
        <v>59</v>
      </c>
      <c r="E90" s="71">
        <v>707.73</v>
      </c>
      <c r="F90" s="71">
        <v>707.73</v>
      </c>
      <c r="G90" s="70">
        <v>0.27300000000000002</v>
      </c>
      <c r="H90" s="68" t="s">
        <v>141</v>
      </c>
      <c r="I90" s="71"/>
      <c r="K90" s="42"/>
    </row>
    <row r="91" spans="1:11" s="29" customFormat="1" ht="38.25" x14ac:dyDescent="0.2">
      <c r="A91" s="30">
        <f t="shared" si="1"/>
        <v>27</v>
      </c>
      <c r="B91" s="17" t="s">
        <v>142</v>
      </c>
      <c r="C91" s="69" t="s">
        <v>84</v>
      </c>
      <c r="D91" s="69" t="s">
        <v>68</v>
      </c>
      <c r="E91" s="71">
        <v>3069.82</v>
      </c>
      <c r="F91" s="71">
        <v>3069.82</v>
      </c>
      <c r="G91" s="70" t="s">
        <v>85</v>
      </c>
      <c r="H91" s="68" t="s">
        <v>85</v>
      </c>
      <c r="I91" s="71"/>
      <c r="K91" s="42"/>
    </row>
    <row r="92" spans="1:11" s="29" customFormat="1" ht="51" x14ac:dyDescent="0.2">
      <c r="A92" s="30">
        <f t="shared" si="1"/>
        <v>28</v>
      </c>
      <c r="B92" s="17" t="s">
        <v>143</v>
      </c>
      <c r="C92" s="69" t="s">
        <v>84</v>
      </c>
      <c r="D92" s="69" t="s">
        <v>68</v>
      </c>
      <c r="E92" s="71">
        <v>1681.01</v>
      </c>
      <c r="F92" s="71">
        <v>1681.01</v>
      </c>
      <c r="G92" s="70" t="s">
        <v>85</v>
      </c>
      <c r="H92" s="68" t="s">
        <v>85</v>
      </c>
      <c r="I92" s="71"/>
      <c r="K92" s="42"/>
    </row>
    <row r="93" spans="1:11" s="29" customFormat="1" ht="38.25" x14ac:dyDescent="0.2">
      <c r="A93" s="30">
        <f t="shared" si="1"/>
        <v>29</v>
      </c>
      <c r="B93" s="17" t="s">
        <v>144</v>
      </c>
      <c r="C93" s="69" t="s">
        <v>84</v>
      </c>
      <c r="D93" s="69" t="s">
        <v>84</v>
      </c>
      <c r="E93" s="71">
        <v>69.31</v>
      </c>
      <c r="F93" s="71">
        <v>69.31</v>
      </c>
      <c r="G93" s="70" t="s">
        <v>85</v>
      </c>
      <c r="H93" s="68" t="s">
        <v>145</v>
      </c>
      <c r="I93" s="71"/>
      <c r="K93" s="42"/>
    </row>
    <row r="94" spans="1:11" s="29" customFormat="1" ht="38.25" x14ac:dyDescent="0.2">
      <c r="A94" s="30">
        <f t="shared" si="1"/>
        <v>30</v>
      </c>
      <c r="B94" s="17" t="s">
        <v>146</v>
      </c>
      <c r="C94" s="69" t="s">
        <v>84</v>
      </c>
      <c r="D94" s="69" t="s">
        <v>84</v>
      </c>
      <c r="E94" s="71">
        <v>119.33</v>
      </c>
      <c r="F94" s="71">
        <v>119.33</v>
      </c>
      <c r="G94" s="70" t="s">
        <v>85</v>
      </c>
      <c r="H94" s="68" t="s">
        <v>85</v>
      </c>
      <c r="I94" s="71"/>
      <c r="K94" s="42"/>
    </row>
    <row r="95" spans="1:11" s="29" customFormat="1" ht="38.25" x14ac:dyDescent="0.2">
      <c r="A95" s="30">
        <f t="shared" si="1"/>
        <v>31</v>
      </c>
      <c r="B95" s="17" t="s">
        <v>147</v>
      </c>
      <c r="C95" s="69" t="s">
        <v>84</v>
      </c>
      <c r="D95" s="69" t="s">
        <v>84</v>
      </c>
      <c r="E95" s="71">
        <v>256.20999999999998</v>
      </c>
      <c r="F95" s="71">
        <v>256.20999999999998</v>
      </c>
      <c r="G95" s="70" t="s">
        <v>85</v>
      </c>
      <c r="H95" s="68" t="s">
        <v>85</v>
      </c>
      <c r="I95" s="71">
        <v>1</v>
      </c>
      <c r="K95" s="42"/>
    </row>
    <row r="96" spans="1:11" s="29" customFormat="1" ht="38.25" x14ac:dyDescent="0.2">
      <c r="A96" s="30">
        <f t="shared" si="1"/>
        <v>32</v>
      </c>
      <c r="B96" s="17" t="s">
        <v>148</v>
      </c>
      <c r="C96" s="69" t="s">
        <v>84</v>
      </c>
      <c r="D96" s="69" t="s">
        <v>84</v>
      </c>
      <c r="E96" s="71">
        <v>314.60000000000002</v>
      </c>
      <c r="F96" s="71">
        <v>314.60000000000002</v>
      </c>
      <c r="G96" s="70" t="s">
        <v>85</v>
      </c>
      <c r="H96" s="68" t="s">
        <v>85</v>
      </c>
      <c r="I96" s="71"/>
      <c r="K96" s="42"/>
    </row>
    <row r="97" spans="1:11" s="29" customFormat="1" ht="38.25" x14ac:dyDescent="0.2">
      <c r="A97" s="30">
        <f t="shared" si="1"/>
        <v>33</v>
      </c>
      <c r="B97" s="17" t="s">
        <v>149</v>
      </c>
      <c r="C97" s="69" t="s">
        <v>84</v>
      </c>
      <c r="D97" s="69" t="s">
        <v>84</v>
      </c>
      <c r="E97" s="71">
        <v>153.30000000000001</v>
      </c>
      <c r="F97" s="71">
        <v>153.30000000000001</v>
      </c>
      <c r="G97" s="70" t="s">
        <v>85</v>
      </c>
      <c r="H97" s="68" t="s">
        <v>85</v>
      </c>
      <c r="I97" s="71"/>
      <c r="K97" s="42"/>
    </row>
    <row r="98" spans="1:11" s="29" customFormat="1" ht="25.5" x14ac:dyDescent="0.2">
      <c r="A98" s="30">
        <f t="shared" si="1"/>
        <v>34</v>
      </c>
      <c r="B98" s="17" t="s">
        <v>150</v>
      </c>
      <c r="C98" s="69" t="s">
        <v>59</v>
      </c>
      <c r="D98" s="69" t="s">
        <v>59</v>
      </c>
      <c r="E98" s="71">
        <v>1862.39</v>
      </c>
      <c r="F98" s="71">
        <v>1862.39</v>
      </c>
      <c r="G98" s="70" t="s">
        <v>85</v>
      </c>
      <c r="H98" s="68" t="s">
        <v>85</v>
      </c>
      <c r="I98" s="71">
        <v>1</v>
      </c>
      <c r="K98" s="42"/>
    </row>
    <row r="99" spans="1:11" s="29" customFormat="1" ht="25.5" x14ac:dyDescent="0.2">
      <c r="A99" s="30">
        <f t="shared" si="1"/>
        <v>35</v>
      </c>
      <c r="B99" s="17" t="s">
        <v>151</v>
      </c>
      <c r="C99" s="69" t="s">
        <v>59</v>
      </c>
      <c r="D99" s="69" t="s">
        <v>59</v>
      </c>
      <c r="E99" s="71">
        <v>1851.62</v>
      </c>
      <c r="F99" s="71">
        <v>1851.62</v>
      </c>
      <c r="G99" s="70" t="s">
        <v>85</v>
      </c>
      <c r="H99" s="68" t="s">
        <v>85</v>
      </c>
      <c r="I99" s="71">
        <v>1</v>
      </c>
      <c r="K99" s="42"/>
    </row>
    <row r="100" spans="1:11" s="29" customFormat="1" ht="38.25" x14ac:dyDescent="0.2">
      <c r="A100" s="30">
        <f t="shared" si="1"/>
        <v>36</v>
      </c>
      <c r="B100" s="17" t="s">
        <v>152</v>
      </c>
      <c r="C100" s="69" t="s">
        <v>68</v>
      </c>
      <c r="D100" s="69" t="s">
        <v>59</v>
      </c>
      <c r="E100" s="71">
        <v>727.31</v>
      </c>
      <c r="F100" s="71">
        <v>727.31</v>
      </c>
      <c r="G100" s="70">
        <v>4.8000000000000001E-2</v>
      </c>
      <c r="H100" s="68">
        <v>114</v>
      </c>
      <c r="I100" s="71">
        <v>1</v>
      </c>
      <c r="K100" s="42"/>
    </row>
    <row r="101" spans="1:11" s="29" customFormat="1" ht="51" x14ac:dyDescent="0.2">
      <c r="A101" s="30">
        <f t="shared" si="1"/>
        <v>37</v>
      </c>
      <c r="B101" s="17" t="s">
        <v>153</v>
      </c>
      <c r="C101" s="69" t="s">
        <v>59</v>
      </c>
      <c r="D101" s="69" t="s">
        <v>59</v>
      </c>
      <c r="E101" s="71">
        <v>755.8</v>
      </c>
      <c r="F101" s="71">
        <v>755.8</v>
      </c>
      <c r="G101" s="70">
        <v>9.7000000000000003E-2</v>
      </c>
      <c r="H101" s="68">
        <v>57</v>
      </c>
      <c r="I101" s="71">
        <v>1</v>
      </c>
      <c r="K101" s="42"/>
    </row>
    <row r="102" spans="1:11" s="29" customFormat="1" ht="38.25" x14ac:dyDescent="0.2">
      <c r="A102" s="30">
        <f t="shared" si="1"/>
        <v>38</v>
      </c>
      <c r="B102" s="17" t="s">
        <v>154</v>
      </c>
      <c r="C102" s="72" t="s">
        <v>64</v>
      </c>
      <c r="D102" s="72" t="s">
        <v>64</v>
      </c>
      <c r="E102" s="71">
        <v>13.39</v>
      </c>
      <c r="F102" s="71">
        <v>13.39</v>
      </c>
      <c r="G102" s="70" t="s">
        <v>85</v>
      </c>
      <c r="H102" s="68" t="s">
        <v>155</v>
      </c>
      <c r="I102" s="71"/>
      <c r="K102" s="42"/>
    </row>
    <row r="103" spans="1:11" s="29" customFormat="1" ht="38.25" x14ac:dyDescent="0.2">
      <c r="A103" s="30">
        <f t="shared" si="1"/>
        <v>39</v>
      </c>
      <c r="B103" s="17" t="s">
        <v>156</v>
      </c>
      <c r="C103" s="72" t="s">
        <v>64</v>
      </c>
      <c r="D103" s="72" t="s">
        <v>64</v>
      </c>
      <c r="E103" s="71">
        <v>13.4</v>
      </c>
      <c r="F103" s="71">
        <v>13.4</v>
      </c>
      <c r="G103" s="70" t="s">
        <v>85</v>
      </c>
      <c r="H103" s="68" t="s">
        <v>155</v>
      </c>
      <c r="I103" s="71"/>
      <c r="K103" s="42"/>
    </row>
    <row r="104" spans="1:11" s="29" customFormat="1" ht="38.25" x14ac:dyDescent="0.2">
      <c r="A104" s="30">
        <f t="shared" si="1"/>
        <v>40</v>
      </c>
      <c r="B104" s="17" t="s">
        <v>157</v>
      </c>
      <c r="C104" s="72" t="s">
        <v>64</v>
      </c>
      <c r="D104" s="72" t="s">
        <v>64</v>
      </c>
      <c r="E104" s="71">
        <v>26.79</v>
      </c>
      <c r="F104" s="71">
        <v>26.79</v>
      </c>
      <c r="G104" s="70" t="s">
        <v>85</v>
      </c>
      <c r="H104" s="68" t="s">
        <v>155</v>
      </c>
      <c r="I104" s="71"/>
      <c r="K104" s="42"/>
    </row>
    <row r="105" spans="1:11" s="29" customFormat="1" ht="38.25" x14ac:dyDescent="0.2">
      <c r="A105" s="30">
        <f t="shared" si="1"/>
        <v>41</v>
      </c>
      <c r="B105" s="17" t="s">
        <v>158</v>
      </c>
      <c r="C105" s="72" t="s">
        <v>79</v>
      </c>
      <c r="D105" s="72" t="s">
        <v>79</v>
      </c>
      <c r="E105" s="71">
        <v>13.4</v>
      </c>
      <c r="F105" s="71">
        <v>13.4</v>
      </c>
      <c r="G105" s="70" t="s">
        <v>85</v>
      </c>
      <c r="H105" s="68" t="s">
        <v>155</v>
      </c>
      <c r="I105" s="71"/>
      <c r="K105" s="42"/>
    </row>
    <row r="106" spans="1:11" s="29" customFormat="1" ht="38.25" x14ac:dyDescent="0.2">
      <c r="A106" s="30">
        <f t="shared" si="1"/>
        <v>42</v>
      </c>
      <c r="B106" s="17" t="s">
        <v>159</v>
      </c>
      <c r="C106" s="72" t="s">
        <v>64</v>
      </c>
      <c r="D106" s="72" t="s">
        <v>64</v>
      </c>
      <c r="E106" s="71">
        <v>13.39</v>
      </c>
      <c r="F106" s="71">
        <v>13.39</v>
      </c>
      <c r="G106" s="70" t="s">
        <v>85</v>
      </c>
      <c r="H106" s="68" t="s">
        <v>155</v>
      </c>
      <c r="I106" s="71"/>
      <c r="K106" s="42"/>
    </row>
    <row r="107" spans="1:11" s="29" customFormat="1" ht="38.25" x14ac:dyDescent="0.2">
      <c r="A107" s="30">
        <f t="shared" si="1"/>
        <v>43</v>
      </c>
      <c r="B107" s="17" t="s">
        <v>160</v>
      </c>
      <c r="C107" s="72" t="s">
        <v>64</v>
      </c>
      <c r="D107" s="72" t="s">
        <v>64</v>
      </c>
      <c r="E107" s="71">
        <v>30.79</v>
      </c>
      <c r="F107" s="71">
        <v>30.79</v>
      </c>
      <c r="G107" s="70" t="s">
        <v>85</v>
      </c>
      <c r="H107" s="68" t="s">
        <v>155</v>
      </c>
      <c r="I107" s="71"/>
      <c r="K107" s="42"/>
    </row>
    <row r="108" spans="1:11" s="29" customFormat="1" ht="38.25" x14ac:dyDescent="0.2">
      <c r="A108" s="30">
        <f t="shared" si="1"/>
        <v>44</v>
      </c>
      <c r="B108" s="17" t="s">
        <v>161</v>
      </c>
      <c r="C108" s="72" t="s">
        <v>64</v>
      </c>
      <c r="D108" s="72" t="s">
        <v>64</v>
      </c>
      <c r="E108" s="71">
        <v>13.39</v>
      </c>
      <c r="F108" s="71">
        <v>13.39</v>
      </c>
      <c r="G108" s="70" t="s">
        <v>85</v>
      </c>
      <c r="H108" s="68" t="s">
        <v>155</v>
      </c>
      <c r="I108" s="71"/>
      <c r="K108" s="42"/>
    </row>
    <row r="109" spans="1:11" s="29" customFormat="1" ht="38.25" x14ac:dyDescent="0.2">
      <c r="A109" s="30">
        <f t="shared" si="1"/>
        <v>45</v>
      </c>
      <c r="B109" s="17" t="s">
        <v>162</v>
      </c>
      <c r="C109" s="72" t="s">
        <v>163</v>
      </c>
      <c r="D109" s="72" t="s">
        <v>163</v>
      </c>
      <c r="E109" s="71">
        <v>26.79</v>
      </c>
      <c r="F109" s="71">
        <v>26.79</v>
      </c>
      <c r="G109" s="70" t="s">
        <v>85</v>
      </c>
      <c r="H109" s="68" t="s">
        <v>155</v>
      </c>
      <c r="I109" s="71"/>
      <c r="K109" s="42"/>
    </row>
    <row r="110" spans="1:11" s="29" customFormat="1" ht="38.25" x14ac:dyDescent="0.2">
      <c r="A110" s="30">
        <f t="shared" si="1"/>
        <v>46</v>
      </c>
      <c r="B110" s="17" t="s">
        <v>164</v>
      </c>
      <c r="C110" s="72" t="s">
        <v>79</v>
      </c>
      <c r="D110" s="72" t="s">
        <v>79</v>
      </c>
      <c r="E110" s="71">
        <v>13.4</v>
      </c>
      <c r="F110" s="71">
        <v>13.4</v>
      </c>
      <c r="G110" s="70" t="s">
        <v>85</v>
      </c>
      <c r="H110" s="68" t="s">
        <v>155</v>
      </c>
      <c r="I110" s="71"/>
      <c r="K110" s="42"/>
    </row>
    <row r="111" spans="1:11" s="29" customFormat="1" ht="38.25" x14ac:dyDescent="0.2">
      <c r="A111" s="30">
        <f t="shared" si="1"/>
        <v>47</v>
      </c>
      <c r="B111" s="17" t="s">
        <v>165</v>
      </c>
      <c r="C111" s="72" t="s">
        <v>79</v>
      </c>
      <c r="D111" s="72" t="s">
        <v>79</v>
      </c>
      <c r="E111" s="71">
        <v>13.39</v>
      </c>
      <c r="F111" s="71">
        <v>13.39</v>
      </c>
      <c r="G111" s="70" t="s">
        <v>85</v>
      </c>
      <c r="H111" s="68" t="s">
        <v>155</v>
      </c>
      <c r="I111" s="71"/>
      <c r="K111" s="42"/>
    </row>
    <row r="112" spans="1:11" s="29" customFormat="1" ht="38.25" x14ac:dyDescent="0.2">
      <c r="A112" s="30">
        <f t="shared" si="1"/>
        <v>48</v>
      </c>
      <c r="B112" s="17" t="s">
        <v>166</v>
      </c>
      <c r="C112" s="72" t="s">
        <v>64</v>
      </c>
      <c r="D112" s="72" t="s">
        <v>64</v>
      </c>
      <c r="E112" s="71">
        <v>13.4</v>
      </c>
      <c r="F112" s="71">
        <v>13.4</v>
      </c>
      <c r="G112" s="70" t="s">
        <v>85</v>
      </c>
      <c r="H112" s="68" t="s">
        <v>155</v>
      </c>
      <c r="I112" s="71"/>
      <c r="K112" s="42"/>
    </row>
    <row r="113" spans="1:11" s="29" customFormat="1" ht="25.5" x14ac:dyDescent="0.2">
      <c r="A113" s="30">
        <f t="shared" si="1"/>
        <v>49</v>
      </c>
      <c r="B113" s="17" t="s">
        <v>167</v>
      </c>
      <c r="C113" s="72" t="s">
        <v>79</v>
      </c>
      <c r="D113" s="72" t="s">
        <v>79</v>
      </c>
      <c r="E113" s="71">
        <v>13.4</v>
      </c>
      <c r="F113" s="71">
        <v>13.4</v>
      </c>
      <c r="G113" s="70" t="s">
        <v>85</v>
      </c>
      <c r="H113" s="68" t="s">
        <v>155</v>
      </c>
      <c r="I113" s="71"/>
      <c r="K113" s="42"/>
    </row>
    <row r="114" spans="1:11" s="29" customFormat="1" ht="38.25" x14ac:dyDescent="0.2">
      <c r="A114" s="30">
        <f t="shared" si="1"/>
        <v>50</v>
      </c>
      <c r="B114" s="17" t="s">
        <v>168</v>
      </c>
      <c r="C114" s="72" t="s">
        <v>64</v>
      </c>
      <c r="D114" s="72" t="s">
        <v>64</v>
      </c>
      <c r="E114" s="71">
        <v>26.79</v>
      </c>
      <c r="F114" s="71">
        <v>26.79</v>
      </c>
      <c r="G114" s="70" t="s">
        <v>85</v>
      </c>
      <c r="H114" s="68" t="s">
        <v>155</v>
      </c>
      <c r="I114" s="71"/>
      <c r="K114" s="42"/>
    </row>
    <row r="115" spans="1:11" s="29" customFormat="1" ht="38.25" x14ac:dyDescent="0.2">
      <c r="A115" s="30">
        <f t="shared" si="1"/>
        <v>51</v>
      </c>
      <c r="B115" s="17" t="s">
        <v>169</v>
      </c>
      <c r="C115" s="72" t="s">
        <v>64</v>
      </c>
      <c r="D115" s="72" t="s">
        <v>64</v>
      </c>
      <c r="E115" s="71">
        <v>26.79</v>
      </c>
      <c r="F115" s="71">
        <v>26.79</v>
      </c>
      <c r="G115" s="70" t="s">
        <v>85</v>
      </c>
      <c r="H115" s="68" t="s">
        <v>155</v>
      </c>
      <c r="I115" s="71"/>
      <c r="K115" s="42"/>
    </row>
    <row r="116" spans="1:11" s="29" customFormat="1" ht="25.5" x14ac:dyDescent="0.2">
      <c r="A116" s="30">
        <f t="shared" si="1"/>
        <v>52</v>
      </c>
      <c r="B116" s="17" t="s">
        <v>170</v>
      </c>
      <c r="C116" s="72" t="s">
        <v>64</v>
      </c>
      <c r="D116" s="72" t="s">
        <v>64</v>
      </c>
      <c r="E116" s="71">
        <v>13.39</v>
      </c>
      <c r="F116" s="71">
        <v>13.39</v>
      </c>
      <c r="G116" s="70" t="s">
        <v>85</v>
      </c>
      <c r="H116" s="68" t="s">
        <v>155</v>
      </c>
      <c r="I116" s="71"/>
      <c r="K116" s="42"/>
    </row>
    <row r="117" spans="1:11" s="29" customFormat="1" ht="25.5" x14ac:dyDescent="0.2">
      <c r="A117" s="30">
        <f t="shared" si="1"/>
        <v>53</v>
      </c>
      <c r="B117" s="17" t="s">
        <v>171</v>
      </c>
      <c r="C117" s="72" t="s">
        <v>64</v>
      </c>
      <c r="D117" s="72" t="s">
        <v>64</v>
      </c>
      <c r="E117" s="71">
        <v>26.79</v>
      </c>
      <c r="F117" s="71">
        <v>26.79</v>
      </c>
      <c r="G117" s="70" t="s">
        <v>85</v>
      </c>
      <c r="H117" s="68" t="s">
        <v>155</v>
      </c>
      <c r="I117" s="71"/>
      <c r="K117" s="42"/>
    </row>
    <row r="118" spans="1:11" s="29" customFormat="1" ht="25.5" x14ac:dyDescent="0.2">
      <c r="A118" s="30">
        <f t="shared" si="1"/>
        <v>54</v>
      </c>
      <c r="B118" s="17" t="s">
        <v>172</v>
      </c>
      <c r="C118" s="72" t="s">
        <v>64</v>
      </c>
      <c r="D118" s="72" t="s">
        <v>64</v>
      </c>
      <c r="E118" s="71">
        <v>13.4</v>
      </c>
      <c r="F118" s="71">
        <v>13.4</v>
      </c>
      <c r="G118" s="70" t="s">
        <v>85</v>
      </c>
      <c r="H118" s="68" t="s">
        <v>155</v>
      </c>
      <c r="I118" s="71"/>
      <c r="K118" s="42"/>
    </row>
    <row r="119" spans="1:11" s="29" customFormat="1" ht="38.25" x14ac:dyDescent="0.2">
      <c r="A119" s="30">
        <f t="shared" si="1"/>
        <v>55</v>
      </c>
      <c r="B119" s="17" t="s">
        <v>173</v>
      </c>
      <c r="C119" s="72" t="s">
        <v>79</v>
      </c>
      <c r="D119" s="72" t="s">
        <v>79</v>
      </c>
      <c r="E119" s="71">
        <v>13.4</v>
      </c>
      <c r="F119" s="71">
        <v>13.4</v>
      </c>
      <c r="G119" s="70" t="s">
        <v>85</v>
      </c>
      <c r="H119" s="68" t="s">
        <v>155</v>
      </c>
      <c r="I119" s="71"/>
      <c r="K119" s="42"/>
    </row>
    <row r="120" spans="1:11" s="29" customFormat="1" ht="25.5" x14ac:dyDescent="0.2">
      <c r="A120" s="30">
        <f t="shared" si="1"/>
        <v>56</v>
      </c>
      <c r="B120" s="17" t="s">
        <v>174</v>
      </c>
      <c r="C120" s="72" t="s">
        <v>79</v>
      </c>
      <c r="D120" s="72" t="s">
        <v>79</v>
      </c>
      <c r="E120" s="71">
        <v>13.4</v>
      </c>
      <c r="F120" s="71">
        <v>13.4</v>
      </c>
      <c r="G120" s="70" t="s">
        <v>85</v>
      </c>
      <c r="H120" s="68" t="s">
        <v>155</v>
      </c>
      <c r="I120" s="71"/>
      <c r="K120" s="42"/>
    </row>
    <row r="121" spans="1:11" s="29" customFormat="1" ht="38.25" x14ac:dyDescent="0.2">
      <c r="A121" s="30">
        <f t="shared" si="1"/>
        <v>57</v>
      </c>
      <c r="B121" s="17" t="s">
        <v>175</v>
      </c>
      <c r="C121" s="72" t="s">
        <v>79</v>
      </c>
      <c r="D121" s="72" t="s">
        <v>79</v>
      </c>
      <c r="E121" s="71">
        <v>13.4</v>
      </c>
      <c r="F121" s="71">
        <v>13.4</v>
      </c>
      <c r="G121" s="70" t="s">
        <v>85</v>
      </c>
      <c r="H121" s="68" t="s">
        <v>155</v>
      </c>
      <c r="I121" s="71"/>
      <c r="K121" s="42"/>
    </row>
    <row r="122" spans="1:11" s="29" customFormat="1" ht="38.25" x14ac:dyDescent="0.2">
      <c r="A122" s="30">
        <f t="shared" si="1"/>
        <v>58</v>
      </c>
      <c r="B122" s="17" t="s">
        <v>176</v>
      </c>
      <c r="C122" s="72" t="s">
        <v>64</v>
      </c>
      <c r="D122" s="72" t="s">
        <v>79</v>
      </c>
      <c r="E122" s="71">
        <v>102.24</v>
      </c>
      <c r="F122" s="71">
        <v>102.24</v>
      </c>
      <c r="G122" s="70" t="s">
        <v>85</v>
      </c>
      <c r="H122" s="68" t="s">
        <v>155</v>
      </c>
      <c r="I122" s="71">
        <v>1</v>
      </c>
      <c r="K122" s="42"/>
    </row>
    <row r="123" spans="1:11" s="29" customFormat="1" ht="38.25" x14ac:dyDescent="0.2">
      <c r="A123" s="30">
        <f t="shared" si="1"/>
        <v>59</v>
      </c>
      <c r="B123" s="17" t="s">
        <v>177</v>
      </c>
      <c r="C123" s="72" t="s">
        <v>64</v>
      </c>
      <c r="D123" s="72" t="s">
        <v>71</v>
      </c>
      <c r="E123" s="71">
        <v>148.02000000000001</v>
      </c>
      <c r="F123" s="71">
        <v>148.02000000000001</v>
      </c>
      <c r="G123" s="70" t="s">
        <v>85</v>
      </c>
      <c r="H123" s="68" t="s">
        <v>155</v>
      </c>
      <c r="I123" s="71">
        <v>1</v>
      </c>
      <c r="K123" s="42"/>
    </row>
    <row r="124" spans="1:11" s="29" customFormat="1" ht="38.25" x14ac:dyDescent="0.2">
      <c r="A124" s="30">
        <f t="shared" si="1"/>
        <v>60</v>
      </c>
      <c r="B124" s="17" t="s">
        <v>178</v>
      </c>
      <c r="C124" s="72" t="s">
        <v>79</v>
      </c>
      <c r="D124" s="72" t="s">
        <v>79</v>
      </c>
      <c r="E124" s="71">
        <v>181.1</v>
      </c>
      <c r="F124" s="71">
        <v>181.1</v>
      </c>
      <c r="G124" s="70" t="s">
        <v>85</v>
      </c>
      <c r="H124" s="68" t="s">
        <v>155</v>
      </c>
      <c r="I124" s="71">
        <v>1</v>
      </c>
      <c r="K124" s="42"/>
    </row>
    <row r="125" spans="1:11" s="29" customFormat="1" ht="25.5" x14ac:dyDescent="0.2">
      <c r="A125" s="30">
        <f t="shared" si="1"/>
        <v>61</v>
      </c>
      <c r="B125" s="17" t="s">
        <v>179</v>
      </c>
      <c r="C125" s="72" t="s">
        <v>79</v>
      </c>
      <c r="D125" s="72" t="s">
        <v>71</v>
      </c>
      <c r="E125" s="71">
        <v>171.38</v>
      </c>
      <c r="F125" s="71">
        <v>171.38</v>
      </c>
      <c r="G125" s="70" t="s">
        <v>85</v>
      </c>
      <c r="H125" s="68" t="s">
        <v>155</v>
      </c>
      <c r="I125" s="71">
        <v>1</v>
      </c>
      <c r="K125" s="42"/>
    </row>
    <row r="126" spans="1:11" s="29" customFormat="1" ht="25.5" x14ac:dyDescent="0.2">
      <c r="A126" s="30">
        <f t="shared" si="1"/>
        <v>62</v>
      </c>
      <c r="B126" s="17" t="s">
        <v>180</v>
      </c>
      <c r="C126" s="72" t="s">
        <v>64</v>
      </c>
      <c r="D126" s="72" t="s">
        <v>71</v>
      </c>
      <c r="E126" s="71">
        <v>104.41</v>
      </c>
      <c r="F126" s="71">
        <v>104.41</v>
      </c>
      <c r="G126" s="70" t="s">
        <v>85</v>
      </c>
      <c r="H126" s="68" t="s">
        <v>155</v>
      </c>
      <c r="I126" s="71">
        <v>1</v>
      </c>
      <c r="K126" s="42"/>
    </row>
    <row r="127" spans="1:11" s="29" customFormat="1" ht="25.5" x14ac:dyDescent="0.2">
      <c r="A127" s="30">
        <f t="shared" si="1"/>
        <v>63</v>
      </c>
      <c r="B127" s="17" t="s">
        <v>181</v>
      </c>
      <c r="C127" s="72" t="s">
        <v>79</v>
      </c>
      <c r="D127" s="72" t="s">
        <v>71</v>
      </c>
      <c r="E127" s="71">
        <v>110.35</v>
      </c>
      <c r="F127" s="71">
        <v>110.35</v>
      </c>
      <c r="G127" s="70" t="s">
        <v>85</v>
      </c>
      <c r="H127" s="68" t="s">
        <v>155</v>
      </c>
      <c r="I127" s="71">
        <v>1</v>
      </c>
      <c r="K127" s="42"/>
    </row>
    <row r="128" spans="1:11" s="29" customFormat="1" ht="38.25" x14ac:dyDescent="0.2">
      <c r="A128" s="30">
        <f t="shared" si="1"/>
        <v>64</v>
      </c>
      <c r="B128" s="17" t="s">
        <v>182</v>
      </c>
      <c r="C128" s="72" t="s">
        <v>79</v>
      </c>
      <c r="D128" s="72" t="s">
        <v>79</v>
      </c>
      <c r="E128" s="71">
        <v>121.43</v>
      </c>
      <c r="F128" s="71">
        <v>121.43</v>
      </c>
      <c r="G128" s="70" t="s">
        <v>85</v>
      </c>
      <c r="H128" s="68" t="s">
        <v>155</v>
      </c>
      <c r="I128" s="71">
        <v>1</v>
      </c>
      <c r="K128" s="42"/>
    </row>
    <row r="129" spans="1:11" s="29" customFormat="1" ht="25.5" x14ac:dyDescent="0.2">
      <c r="A129" s="30">
        <f t="shared" si="1"/>
        <v>65</v>
      </c>
      <c r="B129" s="17" t="s">
        <v>183</v>
      </c>
      <c r="C129" s="72" t="s">
        <v>64</v>
      </c>
      <c r="D129" s="72" t="s">
        <v>71</v>
      </c>
      <c r="E129" s="71">
        <v>173.25</v>
      </c>
      <c r="F129" s="71">
        <v>173.25</v>
      </c>
      <c r="G129" s="70" t="s">
        <v>85</v>
      </c>
      <c r="H129" s="68" t="s">
        <v>155</v>
      </c>
      <c r="I129" s="71">
        <v>1</v>
      </c>
      <c r="K129" s="42"/>
    </row>
    <row r="130" spans="1:11" s="29" customFormat="1" x14ac:dyDescent="0.2">
      <c r="A130" s="24"/>
      <c r="B130" s="25" t="s">
        <v>191</v>
      </c>
      <c r="C130" s="43"/>
      <c r="D130" s="43"/>
      <c r="E130" s="28">
        <v>0</v>
      </c>
      <c r="F130" s="28">
        <v>0</v>
      </c>
      <c r="G130" s="85"/>
      <c r="H130" s="36"/>
      <c r="I130" s="83"/>
    </row>
    <row r="131" spans="1:11" x14ac:dyDescent="0.2">
      <c r="A131" s="24"/>
      <c r="B131" s="25" t="s">
        <v>192</v>
      </c>
      <c r="C131" s="26"/>
      <c r="D131" s="26"/>
      <c r="E131" s="28">
        <f>SUM(E132:E162)</f>
        <v>253497.90770000004</v>
      </c>
      <c r="F131" s="28">
        <f>SUM(F132:F162)</f>
        <v>168986.28997500002</v>
      </c>
      <c r="G131" s="85"/>
      <c r="H131" s="36"/>
      <c r="I131" s="83"/>
      <c r="J131" s="34"/>
      <c r="K131" s="34"/>
    </row>
    <row r="132" spans="1:11" ht="25.5" x14ac:dyDescent="0.2">
      <c r="A132" s="30">
        <v>1</v>
      </c>
      <c r="B132" s="17" t="s">
        <v>195</v>
      </c>
      <c r="C132" s="67" t="s">
        <v>216</v>
      </c>
      <c r="D132" s="67" t="s">
        <v>221</v>
      </c>
      <c r="E132" s="78">
        <f>21246.52*0.7575</f>
        <v>16094.238899999998</v>
      </c>
      <c r="F132" s="78">
        <f>10950.15*0.7575</f>
        <v>8294.738625</v>
      </c>
      <c r="G132" s="86"/>
      <c r="H132" s="39"/>
      <c r="I132" s="82"/>
      <c r="J132" s="34"/>
      <c r="K132" s="34"/>
    </row>
    <row r="133" spans="1:11" ht="25.5" x14ac:dyDescent="0.2">
      <c r="A133" s="30">
        <v>2</v>
      </c>
      <c r="B133" s="17" t="s">
        <v>196</v>
      </c>
      <c r="C133" s="67" t="s">
        <v>216</v>
      </c>
      <c r="D133" s="67" t="s">
        <v>221</v>
      </c>
      <c r="E133" s="78">
        <f>26058.57*0.76</f>
        <v>19804.513200000001</v>
      </c>
      <c r="F133" s="78">
        <f>11241.65*0.76</f>
        <v>8543.6540000000005</v>
      </c>
      <c r="G133" s="86"/>
      <c r="H133" s="39"/>
      <c r="I133" s="82"/>
      <c r="J133" s="34"/>
      <c r="K133" s="34"/>
    </row>
    <row r="134" spans="1:11" ht="25.5" x14ac:dyDescent="0.2">
      <c r="A134" s="30">
        <f>A133+1</f>
        <v>3</v>
      </c>
      <c r="B134" s="17" t="s">
        <v>48</v>
      </c>
      <c r="C134" s="67" t="s">
        <v>216</v>
      </c>
      <c r="D134" s="67" t="s">
        <v>221</v>
      </c>
      <c r="E134" s="78">
        <f>4000.51*0.76</f>
        <v>3040.3876</v>
      </c>
      <c r="F134" s="78">
        <f>1318.08*0.76</f>
        <v>1001.7407999999999</v>
      </c>
      <c r="G134" s="86"/>
      <c r="H134" s="39"/>
      <c r="I134" s="82"/>
      <c r="J134" s="34"/>
      <c r="K134" s="34"/>
    </row>
    <row r="135" spans="1:11" x14ac:dyDescent="0.2">
      <c r="A135" s="30">
        <f t="shared" ref="A135:A162" si="2">A134+1</f>
        <v>4</v>
      </c>
      <c r="B135" s="17" t="s">
        <v>197</v>
      </c>
      <c r="C135" s="67" t="s">
        <v>217</v>
      </c>
      <c r="D135" s="67" t="s">
        <v>221</v>
      </c>
      <c r="E135" s="78">
        <f>8613.42*0.76</f>
        <v>6546.1992</v>
      </c>
      <c r="F135" s="78">
        <f>8613.42*0.76</f>
        <v>6546.1992</v>
      </c>
      <c r="G135" s="86"/>
      <c r="H135" s="39"/>
      <c r="I135" s="82"/>
      <c r="J135" s="34"/>
      <c r="K135" s="34"/>
    </row>
    <row r="136" spans="1:11" x14ac:dyDescent="0.2">
      <c r="A136" s="30">
        <f t="shared" si="2"/>
        <v>5</v>
      </c>
      <c r="B136" s="17" t="s">
        <v>198</v>
      </c>
      <c r="C136" s="67" t="s">
        <v>217</v>
      </c>
      <c r="D136" s="67" t="s">
        <v>221</v>
      </c>
      <c r="E136" s="78">
        <f>11067.87*0.7575</f>
        <v>8383.9115249999995</v>
      </c>
      <c r="F136" s="78">
        <f>11067.87*0.7575</f>
        <v>8383.9115249999995</v>
      </c>
      <c r="G136" s="86"/>
      <c r="H136" s="39"/>
      <c r="I136" s="82"/>
      <c r="J136" s="34"/>
      <c r="K136" s="34"/>
    </row>
    <row r="137" spans="1:11" x14ac:dyDescent="0.2">
      <c r="A137" s="30">
        <f t="shared" si="2"/>
        <v>6</v>
      </c>
      <c r="B137" s="17" t="s">
        <v>199</v>
      </c>
      <c r="C137" s="67" t="s">
        <v>217</v>
      </c>
      <c r="D137" s="67" t="s">
        <v>221</v>
      </c>
      <c r="E137" s="78">
        <f>17629.94*0.7575</f>
        <v>13354.679549999999</v>
      </c>
      <c r="F137" s="78">
        <f>17629.94*0.7575</f>
        <v>13354.679549999999</v>
      </c>
      <c r="G137" s="86"/>
      <c r="H137" s="39"/>
      <c r="I137" s="82"/>
      <c r="J137" s="34"/>
      <c r="K137" s="34"/>
    </row>
    <row r="138" spans="1:11" ht="25.5" x14ac:dyDescent="0.2">
      <c r="A138" s="30">
        <f t="shared" si="2"/>
        <v>7</v>
      </c>
      <c r="B138" s="17" t="s">
        <v>200</v>
      </c>
      <c r="C138" s="67" t="s">
        <v>218</v>
      </c>
      <c r="D138" s="67" t="s">
        <v>221</v>
      </c>
      <c r="E138" s="80">
        <f>33245.44*0.7575</f>
        <v>25183.4208</v>
      </c>
      <c r="F138" s="78">
        <f>33245.44*0.7575</f>
        <v>25183.4208</v>
      </c>
      <c r="G138" s="86"/>
      <c r="H138" s="39"/>
      <c r="I138" s="82"/>
      <c r="J138" s="34"/>
      <c r="K138" s="34"/>
    </row>
    <row r="139" spans="1:11" ht="25.5" x14ac:dyDescent="0.2">
      <c r="A139" s="30">
        <f t="shared" si="2"/>
        <v>8</v>
      </c>
      <c r="B139" s="17" t="s">
        <v>201</v>
      </c>
      <c r="C139" s="67" t="s">
        <v>218</v>
      </c>
      <c r="D139" s="67" t="s">
        <v>221</v>
      </c>
      <c r="E139" s="80">
        <v>5555.13</v>
      </c>
      <c r="F139" s="80">
        <v>5555.13</v>
      </c>
      <c r="G139" s="86"/>
      <c r="H139" s="39"/>
      <c r="I139" s="82"/>
      <c r="J139" s="34"/>
      <c r="K139" s="34"/>
    </row>
    <row r="140" spans="1:11" x14ac:dyDescent="0.2">
      <c r="A140" s="30">
        <f t="shared" si="2"/>
        <v>9</v>
      </c>
      <c r="B140" s="17" t="s">
        <v>202</v>
      </c>
      <c r="C140" s="67" t="s">
        <v>218</v>
      </c>
      <c r="D140" s="67" t="s">
        <v>221</v>
      </c>
      <c r="E140" s="80">
        <v>14697.57</v>
      </c>
      <c r="F140" s="80">
        <v>14697.57</v>
      </c>
      <c r="G140" s="86"/>
      <c r="H140" s="39"/>
      <c r="I140" s="82"/>
      <c r="J140" s="34"/>
      <c r="K140" s="34"/>
    </row>
    <row r="141" spans="1:11" ht="25.5" x14ac:dyDescent="0.2">
      <c r="A141" s="30">
        <f t="shared" si="2"/>
        <v>10</v>
      </c>
      <c r="B141" s="17" t="s">
        <v>203</v>
      </c>
      <c r="C141" s="67" t="s">
        <v>218</v>
      </c>
      <c r="D141" s="67" t="s">
        <v>221</v>
      </c>
      <c r="E141" s="80">
        <v>6310.37</v>
      </c>
      <c r="F141" s="80">
        <v>6310.37</v>
      </c>
      <c r="G141" s="86"/>
      <c r="H141" s="39"/>
      <c r="I141" s="82"/>
      <c r="J141" s="34"/>
      <c r="K141" s="34"/>
    </row>
    <row r="142" spans="1:11" ht="38.25" x14ac:dyDescent="0.2">
      <c r="A142" s="30">
        <f t="shared" si="2"/>
        <v>11</v>
      </c>
      <c r="B142" s="17" t="s">
        <v>204</v>
      </c>
      <c r="C142" s="67" t="s">
        <v>219</v>
      </c>
      <c r="D142" s="67" t="s">
        <v>223</v>
      </c>
      <c r="E142" s="77">
        <v>25930.639999999999</v>
      </c>
      <c r="F142" s="76">
        <v>84.56</v>
      </c>
      <c r="G142" s="86"/>
      <c r="H142" s="39"/>
      <c r="I142" s="82"/>
      <c r="J142" s="34"/>
      <c r="K142" s="34"/>
    </row>
    <row r="143" spans="1:11" ht="25.5" x14ac:dyDescent="0.2">
      <c r="A143" s="30">
        <f t="shared" si="2"/>
        <v>12</v>
      </c>
      <c r="B143" s="17" t="s">
        <v>49</v>
      </c>
      <c r="C143" s="67" t="s">
        <v>220</v>
      </c>
      <c r="D143" s="67" t="s">
        <v>221</v>
      </c>
      <c r="E143" s="77">
        <f>148.13*0.7575</f>
        <v>112.20847499999999</v>
      </c>
      <c r="F143" s="77">
        <f>148.13*0.7575</f>
        <v>112.20847499999999</v>
      </c>
      <c r="G143" s="86"/>
      <c r="H143" s="39"/>
      <c r="I143" s="82"/>
      <c r="J143" s="34"/>
      <c r="K143" s="34"/>
    </row>
    <row r="144" spans="1:11" ht="25.5" x14ac:dyDescent="0.2">
      <c r="A144" s="30">
        <f t="shared" si="2"/>
        <v>13</v>
      </c>
      <c r="B144" s="17" t="s">
        <v>205</v>
      </c>
      <c r="C144" s="67" t="s">
        <v>221</v>
      </c>
      <c r="D144" s="67" t="s">
        <v>221</v>
      </c>
      <c r="E144" s="80">
        <f>581.27*0.7575</f>
        <v>440.31202499999995</v>
      </c>
      <c r="F144" s="80">
        <f>581.27*0.7575</f>
        <v>440.31202499999995</v>
      </c>
      <c r="G144" s="86"/>
      <c r="H144" s="39"/>
      <c r="I144" s="82"/>
      <c r="J144" s="34"/>
      <c r="K144" s="34"/>
    </row>
    <row r="145" spans="1:11" x14ac:dyDescent="0.2">
      <c r="A145" s="30">
        <f t="shared" si="2"/>
        <v>14</v>
      </c>
      <c r="B145" s="17" t="s">
        <v>50</v>
      </c>
      <c r="C145" s="67" t="s">
        <v>220</v>
      </c>
      <c r="D145" s="67" t="s">
        <v>223</v>
      </c>
      <c r="E145" s="80">
        <v>6103.23</v>
      </c>
      <c r="F145" s="76">
        <v>4533.75</v>
      </c>
      <c r="G145" s="86"/>
      <c r="H145" s="39"/>
      <c r="I145" s="82"/>
      <c r="J145" s="34"/>
      <c r="K145" s="34"/>
    </row>
    <row r="146" spans="1:11" ht="25.5" x14ac:dyDescent="0.2">
      <c r="A146" s="30">
        <f t="shared" si="2"/>
        <v>15</v>
      </c>
      <c r="B146" s="17" t="s">
        <v>51</v>
      </c>
      <c r="C146" s="67" t="s">
        <v>220</v>
      </c>
      <c r="D146" s="67" t="s">
        <v>223</v>
      </c>
      <c r="E146" s="80">
        <f>68000*0.7575</f>
        <v>51510</v>
      </c>
      <c r="F146" s="76">
        <f>32351.68*0.7575</f>
        <v>24506.3976</v>
      </c>
      <c r="G146" s="86"/>
      <c r="H146" s="39"/>
      <c r="I146" s="82"/>
      <c r="J146" s="34"/>
      <c r="K146" s="34"/>
    </row>
    <row r="147" spans="1:11" ht="25.5" x14ac:dyDescent="0.2">
      <c r="A147" s="30">
        <f t="shared" si="2"/>
        <v>16</v>
      </c>
      <c r="B147" s="17" t="s">
        <v>52</v>
      </c>
      <c r="C147" s="67" t="s">
        <v>220</v>
      </c>
      <c r="D147" s="67" t="s">
        <v>221</v>
      </c>
      <c r="E147" s="80">
        <f>15040.96*0.7575</f>
        <v>11393.527199999999</v>
      </c>
      <c r="F147" s="80">
        <f>15040.96*0.7575</f>
        <v>11393.527199999999</v>
      </c>
      <c r="G147" s="86"/>
      <c r="H147" s="39"/>
      <c r="I147" s="82"/>
      <c r="J147" s="34"/>
      <c r="K147" s="34"/>
    </row>
    <row r="148" spans="1:11" ht="25.5" x14ac:dyDescent="0.2">
      <c r="A148" s="30">
        <f t="shared" si="2"/>
        <v>17</v>
      </c>
      <c r="B148" s="17" t="s">
        <v>53</v>
      </c>
      <c r="C148" s="67" t="s">
        <v>220</v>
      </c>
      <c r="D148" s="67" t="s">
        <v>221</v>
      </c>
      <c r="E148" s="80">
        <v>4746.26</v>
      </c>
      <c r="F148" s="80">
        <v>4746.26</v>
      </c>
      <c r="G148" s="86"/>
      <c r="H148" s="39"/>
      <c r="I148" s="82"/>
      <c r="J148" s="34"/>
      <c r="K148" s="34"/>
    </row>
    <row r="149" spans="1:11" ht="25.5" x14ac:dyDescent="0.2">
      <c r="A149" s="30">
        <f t="shared" si="2"/>
        <v>18</v>
      </c>
      <c r="B149" s="17" t="s">
        <v>54</v>
      </c>
      <c r="C149" s="67" t="s">
        <v>220</v>
      </c>
      <c r="D149" s="67" t="s">
        <v>223</v>
      </c>
      <c r="E149" s="80">
        <f>25880*0.7575</f>
        <v>19604.099999999999</v>
      </c>
      <c r="F149" s="76">
        <f>19876.78*0.7575</f>
        <v>15056.660849999998</v>
      </c>
      <c r="G149" s="86"/>
      <c r="H149" s="39"/>
      <c r="I149" s="82"/>
      <c r="J149" s="34"/>
      <c r="K149" s="34"/>
    </row>
    <row r="150" spans="1:11" x14ac:dyDescent="0.2">
      <c r="A150" s="30">
        <f t="shared" si="2"/>
        <v>19</v>
      </c>
      <c r="B150" s="17" t="s">
        <v>55</v>
      </c>
      <c r="C150" s="67" t="s">
        <v>220</v>
      </c>
      <c r="D150" s="67" t="s">
        <v>223</v>
      </c>
      <c r="E150" s="80">
        <f>7450*0.7575</f>
        <v>5643.375</v>
      </c>
      <c r="F150" s="76">
        <f>6400.31*0.7575</f>
        <v>4848.2348249999995</v>
      </c>
      <c r="G150" s="86"/>
      <c r="H150" s="39"/>
      <c r="I150" s="82"/>
      <c r="J150" s="34"/>
      <c r="K150" s="34"/>
    </row>
    <row r="151" spans="1:11" ht="25.5" x14ac:dyDescent="0.2">
      <c r="A151" s="30">
        <f t="shared" si="2"/>
        <v>20</v>
      </c>
      <c r="B151" s="17" t="s">
        <v>56</v>
      </c>
      <c r="C151" s="67" t="s">
        <v>220</v>
      </c>
      <c r="D151" s="67" t="s">
        <v>223</v>
      </c>
      <c r="E151" s="80">
        <f>3160*0.7575</f>
        <v>2393.6999999999998</v>
      </c>
      <c r="F151" s="76">
        <f>2886.06*0.7575</f>
        <v>2186.1904499999996</v>
      </c>
      <c r="G151" s="86"/>
      <c r="H151" s="39"/>
      <c r="I151" s="82"/>
      <c r="J151" s="34"/>
      <c r="K151" s="34"/>
    </row>
    <row r="152" spans="1:11" ht="25.5" x14ac:dyDescent="0.2">
      <c r="A152" s="30">
        <f t="shared" si="2"/>
        <v>21</v>
      </c>
      <c r="B152" s="17" t="s">
        <v>57</v>
      </c>
      <c r="C152" s="67" t="s">
        <v>221</v>
      </c>
      <c r="D152" s="67" t="s">
        <v>223</v>
      </c>
      <c r="E152" s="80">
        <f>3050*0.7575</f>
        <v>2310.375</v>
      </c>
      <c r="F152" s="76">
        <f>2800.54*0.7575</f>
        <v>2121.4090499999998</v>
      </c>
      <c r="G152" s="86"/>
      <c r="H152" s="39"/>
      <c r="I152" s="82"/>
      <c r="J152" s="34"/>
      <c r="K152" s="34"/>
    </row>
    <row r="153" spans="1:11" ht="25.5" x14ac:dyDescent="0.2">
      <c r="A153" s="30">
        <f t="shared" si="2"/>
        <v>22</v>
      </c>
      <c r="B153" s="17" t="s">
        <v>206</v>
      </c>
      <c r="C153" s="67" t="s">
        <v>222</v>
      </c>
      <c r="D153" s="67" t="s">
        <v>218</v>
      </c>
      <c r="E153" s="80">
        <f>318.19*0.7575</f>
        <v>241.02892499999999</v>
      </c>
      <c r="F153" s="76">
        <f>313.59*0.7575</f>
        <v>237.54442499999996</v>
      </c>
      <c r="G153" s="86"/>
      <c r="H153" s="39"/>
      <c r="I153" s="82"/>
      <c r="J153" s="34"/>
      <c r="K153" s="34"/>
    </row>
    <row r="154" spans="1:11" x14ac:dyDescent="0.2">
      <c r="A154" s="30">
        <f t="shared" si="2"/>
        <v>23</v>
      </c>
      <c r="B154" s="17" t="s">
        <v>207</v>
      </c>
      <c r="C154" s="67" t="s">
        <v>216</v>
      </c>
      <c r="D154" s="67" t="s">
        <v>217</v>
      </c>
      <c r="E154" s="77">
        <f>4318.85*0.7575</f>
        <v>3271.528875</v>
      </c>
      <c r="F154" s="76">
        <f>27.22*0.7575</f>
        <v>20.619149999999998</v>
      </c>
      <c r="G154" s="86"/>
      <c r="H154" s="39"/>
      <c r="I154" s="82"/>
      <c r="J154" s="34"/>
      <c r="K154" s="34"/>
    </row>
    <row r="155" spans="1:11" ht="25.5" x14ac:dyDescent="0.2">
      <c r="A155" s="30">
        <f t="shared" si="2"/>
        <v>24</v>
      </c>
      <c r="B155" s="17" t="s">
        <v>208</v>
      </c>
      <c r="C155" s="67" t="s">
        <v>218</v>
      </c>
      <c r="D155" s="67" t="s">
        <v>218</v>
      </c>
      <c r="E155" s="80">
        <f>83.23*0.7575</f>
        <v>63.046725000000002</v>
      </c>
      <c r="F155" s="76">
        <f>83.23*0.7575</f>
        <v>63.046725000000002</v>
      </c>
      <c r="G155" s="86"/>
      <c r="H155" s="39"/>
      <c r="I155" s="82"/>
      <c r="J155" s="34"/>
      <c r="K155" s="34"/>
    </row>
    <row r="156" spans="1:11" ht="38.25" x14ac:dyDescent="0.2">
      <c r="A156" s="30">
        <f t="shared" si="2"/>
        <v>25</v>
      </c>
      <c r="B156" s="17" t="s">
        <v>209</v>
      </c>
      <c r="C156" s="67" t="s">
        <v>217</v>
      </c>
      <c r="D156" s="67" t="s">
        <v>217</v>
      </c>
      <c r="E156" s="80">
        <v>11.23</v>
      </c>
      <c r="F156" s="80">
        <v>11.23</v>
      </c>
      <c r="G156" s="86"/>
      <c r="H156" s="39"/>
      <c r="I156" s="82"/>
      <c r="J156" s="34"/>
      <c r="K156" s="34"/>
    </row>
    <row r="157" spans="1:11" ht="25.5" x14ac:dyDescent="0.2">
      <c r="A157" s="30">
        <f t="shared" si="2"/>
        <v>26</v>
      </c>
      <c r="B157" s="17" t="s">
        <v>210</v>
      </c>
      <c r="C157" s="67" t="s">
        <v>220</v>
      </c>
      <c r="D157" s="67" t="s">
        <v>220</v>
      </c>
      <c r="E157" s="80">
        <f>74.96*0.7575</f>
        <v>56.782199999999989</v>
      </c>
      <c r="F157" s="80">
        <f>74.96*0.7575</f>
        <v>56.782199999999989</v>
      </c>
      <c r="G157" s="86"/>
      <c r="H157" s="39"/>
      <c r="I157" s="82"/>
      <c r="J157" s="34"/>
      <c r="K157" s="34"/>
    </row>
    <row r="158" spans="1:11" ht="25.5" x14ac:dyDescent="0.2">
      <c r="A158" s="30">
        <f t="shared" si="2"/>
        <v>27</v>
      </c>
      <c r="B158" s="17" t="s">
        <v>211</v>
      </c>
      <c r="C158" s="67" t="s">
        <v>220</v>
      </c>
      <c r="D158" s="67" t="s">
        <v>220</v>
      </c>
      <c r="E158" s="80">
        <f>84.23*0.7575</f>
        <v>63.804225000000002</v>
      </c>
      <c r="F158" s="80">
        <f>84.23*0.7575</f>
        <v>63.804225000000002</v>
      </c>
      <c r="G158" s="86"/>
      <c r="H158" s="39"/>
      <c r="I158" s="82"/>
      <c r="J158" s="34"/>
      <c r="K158" s="34"/>
    </row>
    <row r="159" spans="1:11" ht="25.5" x14ac:dyDescent="0.2">
      <c r="A159" s="30">
        <f t="shared" si="2"/>
        <v>28</v>
      </c>
      <c r="B159" s="17" t="s">
        <v>212</v>
      </c>
      <c r="C159" s="67" t="s">
        <v>220</v>
      </c>
      <c r="D159" s="67" t="s">
        <v>220</v>
      </c>
      <c r="E159" s="80">
        <f>169.91*0.7575</f>
        <v>128.70682499999998</v>
      </c>
      <c r="F159" s="76">
        <f>169.91*0.7575</f>
        <v>128.70682499999998</v>
      </c>
      <c r="G159" s="86"/>
      <c r="H159" s="39"/>
      <c r="I159" s="82"/>
      <c r="J159" s="34"/>
      <c r="K159" s="34"/>
    </row>
    <row r="160" spans="1:11" ht="25.5" x14ac:dyDescent="0.2">
      <c r="A160" s="30">
        <f t="shared" si="2"/>
        <v>29</v>
      </c>
      <c r="B160" s="17" t="s">
        <v>213</v>
      </c>
      <c r="C160" s="67" t="s">
        <v>221</v>
      </c>
      <c r="D160" s="67" t="s">
        <v>221</v>
      </c>
      <c r="E160" s="80">
        <f>115.23*0.7575</f>
        <v>87.286725000000004</v>
      </c>
      <c r="F160" s="80">
        <f>115.23*0.7575</f>
        <v>87.286725000000004</v>
      </c>
      <c r="G160" s="86"/>
      <c r="H160" s="39"/>
      <c r="I160" s="82"/>
      <c r="J160" s="34"/>
      <c r="K160" s="34"/>
    </row>
    <row r="161" spans="1:11" ht="25.5" x14ac:dyDescent="0.2">
      <c r="A161" s="30">
        <f t="shared" si="2"/>
        <v>30</v>
      </c>
      <c r="B161" s="17" t="s">
        <v>214</v>
      </c>
      <c r="C161" s="67" t="s">
        <v>221</v>
      </c>
      <c r="D161" s="67" t="s">
        <v>221</v>
      </c>
      <c r="E161" s="80">
        <f>308.05*0.7575</f>
        <v>233.34787499999999</v>
      </c>
      <c r="F161" s="80">
        <f>308.05*0.7575</f>
        <v>233.34787499999999</v>
      </c>
      <c r="G161" s="86"/>
      <c r="H161" s="39"/>
      <c r="I161" s="82"/>
      <c r="J161" s="34"/>
      <c r="K161" s="34"/>
    </row>
    <row r="162" spans="1:11" ht="25.5" x14ac:dyDescent="0.2">
      <c r="A162" s="30">
        <f t="shared" si="2"/>
        <v>31</v>
      </c>
      <c r="B162" s="17" t="s">
        <v>215</v>
      </c>
      <c r="C162" s="67" t="s">
        <v>221</v>
      </c>
      <c r="D162" s="67" t="s">
        <v>221</v>
      </c>
      <c r="E162" s="80">
        <f>241.58*0.7575</f>
        <v>182.99684999999999</v>
      </c>
      <c r="F162" s="76">
        <f>241.58*0.7575</f>
        <v>182.99684999999999</v>
      </c>
      <c r="G162" s="86"/>
      <c r="H162" s="39"/>
      <c r="I162" s="82"/>
      <c r="J162" s="34"/>
      <c r="K162" s="34"/>
    </row>
    <row r="163" spans="1:11" x14ac:dyDescent="0.2">
      <c r="A163" s="20" t="s">
        <v>23</v>
      </c>
      <c r="B163" s="22" t="s">
        <v>24</v>
      </c>
      <c r="C163" s="44"/>
      <c r="D163" s="44"/>
      <c r="E163" s="79">
        <v>0</v>
      </c>
      <c r="F163" s="79">
        <v>0</v>
      </c>
      <c r="G163" s="89"/>
      <c r="H163" s="44"/>
      <c r="I163" s="81"/>
    </row>
    <row r="164" spans="1:11" x14ac:dyDescent="0.2">
      <c r="A164" s="20" t="s">
        <v>25</v>
      </c>
      <c r="B164" s="45" t="s">
        <v>26</v>
      </c>
      <c r="C164" s="44"/>
      <c r="D164" s="44"/>
      <c r="E164" s="81"/>
      <c r="F164" s="79">
        <f>SUM(F165:F169)</f>
        <v>26436</v>
      </c>
      <c r="G164" s="89"/>
      <c r="H164" s="44"/>
      <c r="I164" s="81"/>
    </row>
    <row r="165" spans="1:11" x14ac:dyDescent="0.2">
      <c r="A165" s="16" t="s">
        <v>27</v>
      </c>
      <c r="B165" s="46" t="s">
        <v>28</v>
      </c>
      <c r="C165" s="39"/>
      <c r="D165" s="39"/>
      <c r="E165" s="82"/>
      <c r="F165" s="71">
        <v>1200</v>
      </c>
      <c r="G165" s="86"/>
      <c r="H165" s="39"/>
      <c r="I165" s="82"/>
    </row>
    <row r="166" spans="1:11" x14ac:dyDescent="0.2">
      <c r="A166" s="16" t="s">
        <v>29</v>
      </c>
      <c r="B166" s="46" t="s">
        <v>30</v>
      </c>
      <c r="C166" s="39"/>
      <c r="D166" s="39"/>
      <c r="E166" s="82"/>
      <c r="F166" s="71"/>
      <c r="G166" s="86"/>
      <c r="H166" s="39"/>
      <c r="I166" s="82"/>
    </row>
    <row r="167" spans="1:11" x14ac:dyDescent="0.2">
      <c r="A167" s="16" t="s">
        <v>31</v>
      </c>
      <c r="B167" s="46" t="s">
        <v>32</v>
      </c>
      <c r="C167" s="39"/>
      <c r="D167" s="39"/>
      <c r="E167" s="82"/>
      <c r="F167" s="71">
        <v>23518</v>
      </c>
      <c r="G167" s="86"/>
      <c r="H167" s="39"/>
      <c r="I167" s="82"/>
    </row>
    <row r="168" spans="1:11" x14ac:dyDescent="0.2">
      <c r="A168" s="16" t="s">
        <v>33</v>
      </c>
      <c r="B168" s="46" t="s">
        <v>34</v>
      </c>
      <c r="C168" s="39"/>
      <c r="D168" s="39"/>
      <c r="E168" s="82"/>
      <c r="F168" s="71">
        <f>643+31</f>
        <v>674</v>
      </c>
      <c r="G168" s="86"/>
      <c r="H168" s="39"/>
      <c r="I168" s="82"/>
    </row>
    <row r="169" spans="1:11" x14ac:dyDescent="0.2">
      <c r="A169" s="16" t="s">
        <v>35</v>
      </c>
      <c r="B169" s="46" t="s">
        <v>36</v>
      </c>
      <c r="C169" s="39"/>
      <c r="D169" s="39"/>
      <c r="E169" s="82"/>
      <c r="F169" s="71">
        <v>1044</v>
      </c>
      <c r="G169" s="86"/>
      <c r="H169" s="39"/>
      <c r="I169" s="82"/>
    </row>
    <row r="170" spans="1:11" x14ac:dyDescent="0.2">
      <c r="A170" s="47"/>
      <c r="B170" s="48"/>
      <c r="C170" s="49"/>
      <c r="D170" s="49"/>
      <c r="E170" s="49"/>
      <c r="F170" s="50"/>
      <c r="G170" s="49"/>
      <c r="H170" s="49"/>
      <c r="I170" s="49"/>
    </row>
    <row r="171" spans="1:11" s="51" customFormat="1" ht="17.25" customHeight="1" x14ac:dyDescent="0.25">
      <c r="A171" s="94" t="s">
        <v>37</v>
      </c>
      <c r="B171" s="94"/>
      <c r="C171" s="94"/>
      <c r="D171" s="94"/>
      <c r="E171" s="94"/>
      <c r="F171" s="94"/>
      <c r="G171" s="94"/>
      <c r="H171" s="94"/>
      <c r="I171" s="94"/>
    </row>
    <row r="172" spans="1:11" s="52" customFormat="1" ht="15.75" hidden="1" x14ac:dyDescent="0.25">
      <c r="A172" s="52" t="s">
        <v>38</v>
      </c>
      <c r="B172" s="53"/>
      <c r="C172" s="54"/>
      <c r="D172" s="54"/>
      <c r="E172" s="54"/>
    </row>
    <row r="173" spans="1:11" s="52" customFormat="1" ht="28.5" hidden="1" customHeight="1" x14ac:dyDescent="0.25">
      <c r="A173" s="95" t="s">
        <v>39</v>
      </c>
      <c r="B173" s="95"/>
      <c r="C173" s="95"/>
      <c r="D173" s="95"/>
      <c r="E173" s="95"/>
      <c r="F173" s="95"/>
      <c r="G173" s="95"/>
      <c r="H173" s="95"/>
      <c r="I173" s="95"/>
    </row>
    <row r="174" spans="1:11" s="52" customFormat="1" ht="33.75" hidden="1" customHeight="1" x14ac:dyDescent="0.25">
      <c r="A174" s="95" t="s">
        <v>40</v>
      </c>
      <c r="B174" s="95"/>
      <c r="C174" s="95"/>
      <c r="D174" s="95"/>
      <c r="E174" s="95"/>
      <c r="F174" s="95"/>
      <c r="G174" s="95"/>
      <c r="H174" s="95"/>
      <c r="I174" s="95"/>
      <c r="J174" s="55"/>
      <c r="K174" s="55"/>
    </row>
    <row r="175" spans="1:11" s="52" customFormat="1" ht="32.25" hidden="1" customHeight="1" x14ac:dyDescent="0.25">
      <c r="A175" s="95" t="s">
        <v>41</v>
      </c>
      <c r="B175" s="95"/>
      <c r="C175" s="95"/>
      <c r="D175" s="95"/>
      <c r="E175" s="95"/>
      <c r="F175" s="95"/>
      <c r="G175" s="95"/>
      <c r="H175" s="95"/>
      <c r="I175" s="95"/>
    </row>
    <row r="176" spans="1:11" s="52" customFormat="1" ht="36" hidden="1" customHeight="1" x14ac:dyDescent="0.25">
      <c r="A176" s="95" t="s">
        <v>42</v>
      </c>
      <c r="B176" s="95"/>
      <c r="C176" s="95"/>
      <c r="D176" s="95"/>
      <c r="E176" s="95"/>
      <c r="F176" s="95"/>
      <c r="G176" s="95"/>
      <c r="H176" s="95"/>
      <c r="I176" s="95"/>
      <c r="J176" s="55"/>
      <c r="K176" s="55"/>
    </row>
    <row r="177" spans="1:11" s="52" customFormat="1" ht="26.25" customHeight="1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5"/>
      <c r="K177" s="55"/>
    </row>
    <row r="178" spans="1:11" ht="25.5" customHeight="1" x14ac:dyDescent="0.3">
      <c r="A178" s="90"/>
      <c r="B178" s="90"/>
      <c r="C178" s="90"/>
      <c r="D178" s="90"/>
      <c r="E178" s="90"/>
      <c r="F178" s="90"/>
      <c r="G178" s="90"/>
      <c r="H178" s="90"/>
      <c r="I178" s="90"/>
    </row>
    <row r="179" spans="1:11" ht="21.75" customHeight="1" x14ac:dyDescent="0.2"/>
    <row r="184" spans="1:11" ht="15.75" x14ac:dyDescent="0.25">
      <c r="E184" s="57"/>
    </row>
  </sheetData>
  <mergeCells count="14">
    <mergeCell ref="A178:I178"/>
    <mergeCell ref="A6:I6"/>
    <mergeCell ref="A7:I7"/>
    <mergeCell ref="A8:I8"/>
    <mergeCell ref="A10:A11"/>
    <mergeCell ref="B10:B11"/>
    <mergeCell ref="C10:D10"/>
    <mergeCell ref="E10:F10"/>
    <mergeCell ref="G10:I10"/>
    <mergeCell ref="A171:I171"/>
    <mergeCell ref="A173:I173"/>
    <mergeCell ref="A174:I174"/>
    <mergeCell ref="A175:I175"/>
    <mergeCell ref="A176:I176"/>
  </mergeCells>
  <pageMargins left="0.98425196850393704" right="0.59055118110236227" top="0.19685039370078741" bottom="0.19685039370078741" header="0.39370078740157483" footer="0.19685039370078741"/>
  <pageSetup paperSize="9" scale="85" fitToHeight="10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2015-04-10T08:54:47Z</cp:lastPrinted>
  <dcterms:created xsi:type="dcterms:W3CDTF">2014-04-01T09:44:20Z</dcterms:created>
  <dcterms:modified xsi:type="dcterms:W3CDTF">2015-04-10T08:57:58Z</dcterms:modified>
</cp:coreProperties>
</file>